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efante\Desktop\2020 CHN\Group 3\"/>
    </mc:Choice>
  </mc:AlternateContent>
  <xr:revisionPtr revIDLastSave="0" documentId="13_ncr:1_{7F097374-B664-44CF-BB4D-A6134F3AFC2B}" xr6:coauthVersionLast="45" xr6:coauthVersionMax="45" xr10:uidLastSave="{00000000-0000-0000-0000-000000000000}"/>
  <bookViews>
    <workbookView xWindow="-28920" yWindow="-120" windowWidth="29040" windowHeight="15225" activeTab="3" xr2:uid="{39030561-E876-6241-9951-B1B1122BEC60}"/>
  </bookViews>
  <sheets>
    <sheet name="Instruction-Summary-Assumptions" sheetId="8" r:id="rId1"/>
    <sheet name="Instruction-Summary-Assumpt (2)" sheetId="9" r:id="rId2"/>
    <sheet name="Calculator" sheetId="1" r:id="rId3"/>
    <sheet name="Calculator (2)" sheetId="10" r:id="rId4"/>
    <sheet name="Calculator (3)" sheetId="11" r:id="rId5"/>
    <sheet name="Operational Calcs &amp; Raw Data" sheetId="5" r:id="rId6"/>
    <sheet name="Sheet1" sheetId="7" state="hidden" r:id="rId7"/>
  </sheets>
  <externalReferences>
    <externalReference r:id="rId8"/>
  </externalReferences>
  <definedNames>
    <definedName name="_2014_BA_File" localSheetId="1">#REF!</definedName>
    <definedName name="_2014_BA_File" localSheetId="0">#REF!</definedName>
    <definedName name="_2014_BA_File">#REF!</definedName>
    <definedName name="_2014_eGRID_Subregion_File" localSheetId="1">#REF!</definedName>
    <definedName name="_2014_eGRID_Subregion_File" localSheetId="0">#REF!</definedName>
    <definedName name="_2014_eGRID_Subregion_File">#REF!</definedName>
    <definedName name="_2014_gen_file" localSheetId="1">#REF!</definedName>
    <definedName name="_2014_gen_file" localSheetId="0">#REF!</definedName>
    <definedName name="_2014_gen_file">#REF!</definedName>
    <definedName name="_2014_NERC_File">#REF!</definedName>
    <definedName name="_2014_Plant_FINAL">#REF!</definedName>
    <definedName name="_2014_State_File">#REF!</definedName>
    <definedName name="_2014_Unit_File">#REF!</definedName>
    <definedName name="_2014_US_File">#REF!</definedName>
    <definedName name="list_zerotool">'[1]Space Type Matching'!$I$2:$I$82</definedName>
    <definedName name="Summary_Table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1" l="1"/>
  <c r="G31" i="11" s="1"/>
  <c r="F30" i="11"/>
  <c r="G30" i="11" s="1"/>
  <c r="F28" i="11"/>
  <c r="G28" i="11" s="1"/>
  <c r="I28" i="11" s="1"/>
  <c r="F27" i="11"/>
  <c r="G27" i="11" s="1"/>
  <c r="I27" i="11" s="1"/>
  <c r="N25" i="11"/>
  <c r="F25" i="11"/>
  <c r="G25" i="11" s="1"/>
  <c r="I25" i="11" s="1"/>
  <c r="P25" i="11" s="1"/>
  <c r="F24" i="11"/>
  <c r="G24" i="11" s="1"/>
  <c r="I24" i="11" s="1"/>
  <c r="G22" i="11"/>
  <c r="I22" i="11" s="1"/>
  <c r="P20" i="11"/>
  <c r="L19" i="11"/>
  <c r="N12" i="11"/>
  <c r="N11" i="11"/>
  <c r="L27" i="11" s="1"/>
  <c r="N10" i="11"/>
  <c r="N9" i="11"/>
  <c r="N7" i="11"/>
  <c r="N8" i="11" s="1"/>
  <c r="N6" i="11"/>
  <c r="F31" i="10"/>
  <c r="G31" i="10" s="1"/>
  <c r="F30" i="10"/>
  <c r="G30" i="10" s="1"/>
  <c r="F28" i="10"/>
  <c r="G28" i="10" s="1"/>
  <c r="I28" i="10" s="1"/>
  <c r="F27" i="10"/>
  <c r="G27" i="10" s="1"/>
  <c r="I27" i="10" s="1"/>
  <c r="N25" i="10"/>
  <c r="F25" i="10"/>
  <c r="G25" i="10" s="1"/>
  <c r="I25" i="10" s="1"/>
  <c r="F24" i="10"/>
  <c r="G24" i="10" s="1"/>
  <c r="I24" i="10" s="1"/>
  <c r="G22" i="10"/>
  <c r="I22" i="10" s="1"/>
  <c r="P20" i="10"/>
  <c r="L19" i="10"/>
  <c r="N12" i="10"/>
  <c r="N10" i="10"/>
  <c r="N9" i="10"/>
  <c r="N11" i="10" s="1"/>
  <c r="N7" i="10"/>
  <c r="N8" i="10" s="1"/>
  <c r="N6" i="10"/>
  <c r="H30" i="11" l="1"/>
  <c r="I30" i="11" s="1"/>
  <c r="H31" i="11"/>
  <c r="I31" i="11" s="1"/>
  <c r="L24" i="11"/>
  <c r="N24" i="11" s="1"/>
  <c r="P24" i="11" s="1"/>
  <c r="L30" i="11"/>
  <c r="L22" i="11"/>
  <c r="M27" i="11" s="1"/>
  <c r="N27" i="11" s="1"/>
  <c r="P27" i="11" s="1"/>
  <c r="H30" i="10"/>
  <c r="I30" i="10" s="1"/>
  <c r="H31" i="10"/>
  <c r="I31" i="10" s="1"/>
  <c r="P25" i="10"/>
  <c r="L27" i="10"/>
  <c r="L22" i="10"/>
  <c r="L30" i="10"/>
  <c r="L24" i="10"/>
  <c r="N24" i="10" s="1"/>
  <c r="P24" i="10" s="1"/>
  <c r="K33" i="5"/>
  <c r="I29" i="5"/>
  <c r="J34" i="5"/>
  <c r="K34" i="5" s="1"/>
  <c r="K31" i="5"/>
  <c r="K30" i="5"/>
  <c r="K28" i="5"/>
  <c r="K26" i="5"/>
  <c r="K25" i="5"/>
  <c r="K24" i="5"/>
  <c r="K23" i="5"/>
  <c r="K22" i="5"/>
  <c r="K21" i="5"/>
  <c r="I20" i="5"/>
  <c r="K20" i="5" s="1"/>
  <c r="K17" i="5"/>
  <c r="K19" i="5"/>
  <c r="M30" i="11" l="1"/>
  <c r="N30" i="11" s="1"/>
  <c r="P30" i="11" s="1"/>
  <c r="N22" i="11"/>
  <c r="P22" i="11" s="1"/>
  <c r="M28" i="11"/>
  <c r="N28" i="11" s="1"/>
  <c r="P28" i="11" s="1"/>
  <c r="M31" i="11"/>
  <c r="N31" i="11" s="1"/>
  <c r="P31" i="11" s="1"/>
  <c r="M30" i="10"/>
  <c r="N30" i="10" s="1"/>
  <c r="P30" i="10" s="1"/>
  <c r="M31" i="10"/>
  <c r="N31" i="10" s="1"/>
  <c r="P31" i="10" s="1"/>
  <c r="N22" i="10"/>
  <c r="P22" i="10" s="1"/>
  <c r="M28" i="10"/>
  <c r="N28" i="10" s="1"/>
  <c r="P28" i="10" s="1"/>
  <c r="M27" i="10"/>
  <c r="N27" i="10" s="1"/>
  <c r="P27" i="10" s="1"/>
  <c r="K29" i="5"/>
  <c r="J29" i="5"/>
  <c r="F28" i="1"/>
  <c r="G28" i="1" s="1"/>
  <c r="I28" i="1" s="1"/>
  <c r="F27" i="1"/>
  <c r="G27" i="1" s="1"/>
  <c r="I27" i="1" s="1"/>
  <c r="D12" i="5"/>
  <c r="D13" i="5"/>
  <c r="G22" i="1"/>
  <c r="N10" i="1" l="1"/>
  <c r="N9" i="1" l="1"/>
  <c r="P20" i="1"/>
  <c r="L19" i="1"/>
  <c r="F25" i="1" l="1"/>
  <c r="G25" i="1" s="1"/>
  <c r="I25" i="1" s="1"/>
  <c r="F24" i="1"/>
  <c r="G24" i="1" s="1"/>
  <c r="I24" i="1" s="1"/>
  <c r="F31" i="1"/>
  <c r="G31" i="1" s="1"/>
  <c r="F30" i="1"/>
  <c r="G30" i="1" s="1"/>
  <c r="H30" i="1" l="1"/>
  <c r="I30" i="1" s="1"/>
  <c r="H31" i="1"/>
  <c r="I31" i="1" s="1"/>
  <c r="I22" i="1"/>
  <c r="D4" i="5" l="1"/>
  <c r="R6" i="5" l="1"/>
  <c r="S6" i="5"/>
  <c r="T6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R12" i="5"/>
  <c r="S12" i="5"/>
  <c r="T12" i="5"/>
  <c r="R13" i="5"/>
  <c r="S13" i="5"/>
  <c r="T13" i="5"/>
  <c r="R14" i="5"/>
  <c r="S14" i="5"/>
  <c r="T14" i="5"/>
  <c r="R15" i="5"/>
  <c r="S15" i="5"/>
  <c r="T15" i="5"/>
  <c r="R16" i="5"/>
  <c r="S16" i="5"/>
  <c r="T16" i="5"/>
  <c r="R17" i="5"/>
  <c r="S17" i="5"/>
  <c r="T17" i="5"/>
  <c r="R19" i="5"/>
  <c r="S19" i="5"/>
  <c r="T19" i="5"/>
  <c r="R20" i="5"/>
  <c r="S20" i="5"/>
  <c r="T20" i="5"/>
  <c r="Q19" i="5"/>
  <c r="Q17" i="5"/>
  <c r="Q16" i="5"/>
  <c r="Q15" i="5"/>
  <c r="Q20" i="5"/>
  <c r="Q14" i="5"/>
  <c r="Q13" i="5"/>
  <c r="Q12" i="5"/>
  <c r="Q11" i="5"/>
  <c r="Q10" i="5"/>
  <c r="Q9" i="5"/>
  <c r="Q5" i="5"/>
  <c r="Q8" i="5"/>
  <c r="Q7" i="5"/>
  <c r="Q6" i="5"/>
  <c r="R5" i="5"/>
  <c r="S5" i="5"/>
  <c r="T5" i="5"/>
  <c r="D5" i="5"/>
  <c r="D6" i="5"/>
  <c r="D8" i="5" s="1"/>
  <c r="N6" i="1" l="1"/>
  <c r="D9" i="5"/>
  <c r="N11" i="1" s="1"/>
  <c r="N7" i="1" l="1"/>
  <c r="N8" i="1" s="1"/>
  <c r="D10" i="5"/>
  <c r="N12" i="1" s="1"/>
  <c r="L24" i="1" s="1"/>
  <c r="L30" i="1" l="1"/>
  <c r="L27" i="1"/>
  <c r="L22" i="1"/>
  <c r="M27" i="1" l="1"/>
  <c r="N27" i="1" s="1"/>
  <c r="P27" i="1" s="1"/>
  <c r="M30" i="1"/>
  <c r="N30" i="1" s="1"/>
  <c r="P30" i="1" s="1"/>
  <c r="M28" i="1"/>
  <c r="N28" i="1" s="1"/>
  <c r="P28" i="1" s="1"/>
  <c r="M31" i="1"/>
  <c r="N31" i="1" s="1"/>
  <c r="P31" i="1" s="1"/>
  <c r="N22" i="1"/>
  <c r="P22" i="1" s="1"/>
  <c r="N25" i="1"/>
  <c r="P25" i="1" s="1"/>
  <c r="N24" i="1"/>
  <c r="P24" i="1" l="1"/>
</calcChain>
</file>

<file path=xl/sharedStrings.xml><?xml version="1.0" encoding="utf-8"?>
<sst xmlns="http://schemas.openxmlformats.org/spreadsheetml/2006/main" count="1492" uniqueCount="565">
  <si>
    <t>3. State Output Emission Rates (eGRID2016)</t>
  </si>
  <si>
    <t>State</t>
  </si>
  <si>
    <t>Total output emission rates</t>
  </si>
  <si>
    <t>(lb/MWh)</t>
  </si>
  <si>
    <r>
      <t>CO</t>
    </r>
    <r>
      <rPr>
        <b/>
        <vertAlign val="subscript"/>
        <sz val="8.5"/>
        <color theme="1"/>
        <rFont val="Arial"/>
        <family val="2"/>
      </rPr>
      <t>2</t>
    </r>
  </si>
  <si>
    <r>
      <t>CH</t>
    </r>
    <r>
      <rPr>
        <b/>
        <vertAlign val="subscript"/>
        <sz val="8.5"/>
        <color theme="1"/>
        <rFont val="Arial"/>
        <family val="2"/>
      </rPr>
      <t>4</t>
    </r>
  </si>
  <si>
    <r>
      <t>N</t>
    </r>
    <r>
      <rPr>
        <b/>
        <vertAlign val="subscript"/>
        <sz val="8.5"/>
        <color theme="1"/>
        <rFont val="Arial"/>
        <family val="2"/>
      </rPr>
      <t>2</t>
    </r>
    <r>
      <rPr>
        <b/>
        <sz val="8.5"/>
        <color theme="1"/>
        <rFont val="Arial"/>
        <family val="2"/>
      </rPr>
      <t>O</t>
    </r>
  </si>
  <si>
    <r>
      <t>CO</t>
    </r>
    <r>
      <rPr>
        <b/>
        <vertAlign val="subscript"/>
        <sz val="8.5"/>
        <color theme="1"/>
        <rFont val="Arial"/>
        <family val="2"/>
      </rPr>
      <t>2</t>
    </r>
    <r>
      <rPr>
        <b/>
        <sz val="8.5"/>
        <color theme="1"/>
        <rFont val="Arial"/>
        <family val="2"/>
      </rPr>
      <t>e</t>
    </r>
  </si>
  <si>
    <r>
      <t>Annual NO</t>
    </r>
    <r>
      <rPr>
        <b/>
        <vertAlign val="subscript"/>
        <sz val="8.5"/>
        <color theme="1"/>
        <rFont val="Arial"/>
        <family val="2"/>
      </rPr>
      <t>x</t>
    </r>
  </si>
  <si>
    <r>
      <t>Ozone Season NO</t>
    </r>
    <r>
      <rPr>
        <b/>
        <vertAlign val="subscript"/>
        <sz val="8.5"/>
        <color theme="1"/>
        <rFont val="Arial"/>
        <family val="2"/>
      </rPr>
      <t>x</t>
    </r>
  </si>
  <si>
    <r>
      <t>SO</t>
    </r>
    <r>
      <rPr>
        <b/>
        <vertAlign val="subscript"/>
        <sz val="8.5"/>
        <color theme="1"/>
        <rFont val="Arial"/>
        <family val="2"/>
      </rPr>
      <t>2</t>
    </r>
  </si>
  <si>
    <t>U.S.</t>
  </si>
  <si>
    <r>
      <t xml:space="preserve">     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These climate regions were created by the Building America program, sponsored by the U.S. Department of Energy’s Office of Energy Efficiency and Renewable Energy (EERE). 
    </t>
    </r>
    <r>
      <rPr>
        <vertAlign val="superscript"/>
        <sz val="9"/>
        <color theme="1"/>
        <rFont val="Calibri"/>
        <family val="2"/>
        <scheme val="minor"/>
      </rPr>
      <t xml:space="preserve"> 2</t>
    </r>
    <r>
      <rPr>
        <sz val="9"/>
        <color theme="1"/>
        <rFont val="Calibri"/>
        <family val="2"/>
        <scheme val="minor"/>
      </rPr>
      <t>In earlier CBECS publications, BAS was referred to as</t>
    </r>
    <r>
      <rPr>
        <i/>
        <sz val="9"/>
        <color theme="1"/>
        <rFont val="Calibri"/>
        <family val="2"/>
        <scheme val="minor"/>
      </rPr>
      <t xml:space="preserve"> Energy Management and Control System (EMCS).</t>
    </r>
    <r>
      <rPr>
        <sz val="9"/>
        <color theme="1"/>
        <rFont val="Calibri"/>
        <family val="2"/>
        <scheme val="minor"/>
      </rPr>
      <t xml:space="preserve">
     Q = Data withheld either because the Relative Standard Error (RSE) was greater than 50 percent or fewer than 20 buildings were sampled.
     N = No cases in reporting sample.
     Notes:  ● Because of rounding, data may not sum to totals.  ● See the </t>
    </r>
    <r>
      <rPr>
        <i/>
        <sz val="9"/>
        <color theme="1"/>
        <rFont val="Calibri"/>
        <family val="2"/>
        <scheme val="minor"/>
      </rPr>
      <t>Guide to the 2012 CBECS Detailed Tables</t>
    </r>
    <r>
      <rPr>
        <sz val="9"/>
        <color theme="1"/>
        <rFont val="Calibri"/>
        <family val="2"/>
        <scheme val="minor"/>
      </rPr>
      <t xml:space="preserve"> or </t>
    </r>
    <r>
      <rPr>
        <i/>
        <sz val="9"/>
        <color theme="1"/>
        <rFont val="Calibri"/>
        <family val="2"/>
        <scheme val="minor"/>
      </rPr>
      <t xml:space="preserve">CBECS Terminology </t>
    </r>
    <r>
      <rPr>
        <sz val="9"/>
        <color theme="1"/>
        <rFont val="Calibri"/>
        <family val="2"/>
        <scheme val="minor"/>
      </rPr>
      <t>for definitions of terms used in these tables and/or comparison of differences with prior CBECS tables. Both references can be accessed from http://www.eia.gov/consumption/commercial/data/2012/ ● Site electricity is the amount of electricity delivered to commercial builidngs. Primary electricity, which is not included in the</t>
    </r>
    <r>
      <rPr>
        <i/>
        <sz val="9"/>
        <color theme="1"/>
        <rFont val="Calibri"/>
        <family val="2"/>
        <scheme val="minor"/>
      </rPr>
      <t xml:space="preserve"> Total of major fuels</t>
    </r>
    <r>
      <rPr>
        <sz val="9"/>
        <color theme="1"/>
        <rFont val="Calibri"/>
        <family val="2"/>
        <scheme val="minor"/>
      </rPr>
      <t xml:space="preserve">category, is site electricity plus the conversion losses in the generation, transmission, and distribution processes. ● Statistics for the </t>
    </r>
    <r>
      <rPr>
        <i/>
        <sz val="9"/>
        <color theme="1"/>
        <rFont val="Calibri"/>
        <family val="2"/>
        <scheme val="minor"/>
      </rPr>
      <t>Energy end uses</t>
    </r>
    <r>
      <rPr>
        <sz val="9"/>
        <color theme="1"/>
        <rFont val="Calibri"/>
        <family val="2"/>
        <scheme val="minor"/>
      </rPr>
      <t xml:space="preserve"> category represent total consumption in buildings that have the end use, not consumption specifically for that particular end use. ● HVAC = Heating, ventilation, and air conditioning.
     Source: U.S. Energy Information Administration, Office of Energy Consumption and Efficiency Statistics, Forms EIA-871A, C, D, E and F of the 2012 Commercial Buildings Energy Consumption Survey.</t>
    </r>
  </si>
  <si>
    <t>Lighting</t>
  </si>
  <si>
    <t>Cooling</t>
  </si>
  <si>
    <t>Heating</t>
  </si>
  <si>
    <t/>
  </si>
  <si>
    <t>Equipment usage reduced when 
building not in full use 
(more than one may apply)</t>
  </si>
  <si>
    <r>
      <t>Building automation system (BAS) for lighting</t>
    </r>
    <r>
      <rPr>
        <vertAlign val="superscript"/>
        <sz val="10"/>
        <color theme="1"/>
        <rFont val="Calibri"/>
        <family val="2"/>
        <scheme val="minor"/>
      </rPr>
      <t>2</t>
    </r>
  </si>
  <si>
    <t>Q</t>
  </si>
  <si>
    <t>Demand responsive lighting</t>
  </si>
  <si>
    <t>Daylight harvesting</t>
  </si>
  <si>
    <t>Multi-level lighting or dimming</t>
  </si>
  <si>
    <t>Occupancy sensors</t>
  </si>
  <si>
    <t>Light scheduling</t>
  </si>
  <si>
    <t>Skylights or atriums</t>
  </si>
  <si>
    <t>External overhangs or awnings</t>
  </si>
  <si>
    <t>Reflective window glass</t>
  </si>
  <si>
    <t>Tinted window glass</t>
  </si>
  <si>
    <t>Multipaned windows</t>
  </si>
  <si>
    <t>Window and interior lighting 
features (more than one may
apply)</t>
  </si>
  <si>
    <r>
      <t>Building automation system (BAS)</t>
    </r>
    <r>
      <rPr>
        <vertAlign val="superscript"/>
        <sz val="10"/>
        <color theme="1"/>
        <rFont val="Calibri"/>
        <family val="2"/>
        <scheme val="minor"/>
      </rPr>
      <t>2</t>
    </r>
  </si>
  <si>
    <t>Regular HVAC maintenance</t>
  </si>
  <si>
    <t>Economizer cycle</t>
  </si>
  <si>
    <t>HVAC conservation features 
(more than one may apply)</t>
  </si>
  <si>
    <t>Student or public computer center</t>
  </si>
  <si>
    <t>Computer-based training room</t>
  </si>
  <si>
    <t>Data center or server farm</t>
  </si>
  <si>
    <t>Separate computer areas
(more than one may apply)</t>
  </si>
  <si>
    <t>Small kitchen area</t>
  </si>
  <si>
    <t>Commercial kitchen/
food preparation area</t>
  </si>
  <si>
    <t>Cafeteria or large restaurant</t>
  </si>
  <si>
    <t>Fast food or small restaurant</t>
  </si>
  <si>
    <t>Snack bar or concession stand</t>
  </si>
  <si>
    <t>Food preparation or serving areas 
in non-food service buildings
(more than one may apply)</t>
  </si>
  <si>
    <t>100 or more</t>
  </si>
  <si>
    <t>50 to 99</t>
  </si>
  <si>
    <t>20 to 49</t>
  </si>
  <si>
    <t>10 to 19</t>
  </si>
  <si>
    <t>5 to 9</t>
  </si>
  <si>
    <t>2 to 4</t>
  </si>
  <si>
    <t>One</t>
  </si>
  <si>
    <t>None</t>
  </si>
  <si>
    <t>Number of TVs or video displays</t>
  </si>
  <si>
    <t>10 or more</t>
  </si>
  <si>
    <t>Number of photocopiers</t>
  </si>
  <si>
    <t>50 or more</t>
  </si>
  <si>
    <t>1 to 4</t>
  </si>
  <si>
    <t>Number of dedicated servers</t>
  </si>
  <si>
    <t>250 or more</t>
  </si>
  <si>
    <t>100 to 249</t>
  </si>
  <si>
    <t>Number of laptop computers</t>
  </si>
  <si>
    <t>Number of desktop computers</t>
  </si>
  <si>
    <t>Photocopiers</t>
  </si>
  <si>
    <t>FAX machines</t>
  </si>
  <si>
    <t>Inkjet printers</t>
  </si>
  <si>
    <t>Laser printers</t>
  </si>
  <si>
    <t>Dedicated servers</t>
  </si>
  <si>
    <t>Laptop computers</t>
  </si>
  <si>
    <t>With multiple monitors</t>
  </si>
  <si>
    <t>With flat screen monitors</t>
  </si>
  <si>
    <t>Desktop computers</t>
  </si>
  <si>
    <t>Office equipment
(more than one may apply)</t>
  </si>
  <si>
    <t>No refrigeration</t>
  </si>
  <si>
    <t>Vending machines</t>
  </si>
  <si>
    <t>Residential-type or compact units</t>
  </si>
  <si>
    <t>Commercial ice makers</t>
  </si>
  <si>
    <t>Large cold storage areas</t>
  </si>
  <si>
    <t>Cases or cabinets</t>
  </si>
  <si>
    <t>Walk-in units</t>
  </si>
  <si>
    <t>Any refrigeration</t>
  </si>
  <si>
    <t>Refrigeration equipment
(more than one may apply)</t>
  </si>
  <si>
    <t>Other</t>
  </si>
  <si>
    <t>LED</t>
  </si>
  <si>
    <t>Halogen</t>
  </si>
  <si>
    <t>High-intensity discharge (HID)</t>
  </si>
  <si>
    <t>Compact fluorescent</t>
  </si>
  <si>
    <t>Standard fluorescent</t>
  </si>
  <si>
    <t>Incandescent</t>
  </si>
  <si>
    <t>Lighting equipment types
(more than one may apply)</t>
  </si>
  <si>
    <t>Combination of centralized and
distributed system</t>
  </si>
  <si>
    <t>Distributed system</t>
  </si>
  <si>
    <t>Centralized system</t>
  </si>
  <si>
    <t>Water-heating equipment</t>
  </si>
  <si>
    <t>Main equipment replaced since 
1990 (more than one may apply)</t>
  </si>
  <si>
    <t>Swamp coolers</t>
  </si>
  <si>
    <t>Packaged air conditioning units</t>
  </si>
  <si>
    <t>Central chillers</t>
  </si>
  <si>
    <t>District chilled water</t>
  </si>
  <si>
    <t>Individual air conditioners</t>
  </si>
  <si>
    <t>Heat pumps</t>
  </si>
  <si>
    <t>Residential-type central air
conditioners</t>
  </si>
  <si>
    <t>Cooling equipment 
(more than one may apply)</t>
  </si>
  <si>
    <t>Packaged heating units</t>
  </si>
  <si>
    <t>Boilers</t>
  </si>
  <si>
    <t>District heat</t>
  </si>
  <si>
    <t>Individual space heaters</t>
  </si>
  <si>
    <t>Furnaces</t>
  </si>
  <si>
    <t>Heating equipment 
(more than one may apply)</t>
  </si>
  <si>
    <t>N</t>
  </si>
  <si>
    <t>Electricity not used</t>
  </si>
  <si>
    <t>Building always open with 
no "off hours"</t>
  </si>
  <si>
    <t>51 to 100</t>
  </si>
  <si>
    <t>1 to 50</t>
  </si>
  <si>
    <t>Zero</t>
  </si>
  <si>
    <t>Percent lit during off hours</t>
  </si>
  <si>
    <t>Building never open/electricity
not used</t>
  </si>
  <si>
    <t>100</t>
  </si>
  <si>
    <t>51 to 99</t>
  </si>
  <si>
    <t>Percent lit when open</t>
  </si>
  <si>
    <t>Not cooled</t>
  </si>
  <si>
    <t>Percent of floorspace cooled</t>
  </si>
  <si>
    <t>Not heated</t>
  </si>
  <si>
    <t>Percent of floorspace heated</t>
  </si>
  <si>
    <t>Buildings with electricity
generation</t>
  </si>
  <si>
    <t>Buildings with manufacturing</t>
  </si>
  <si>
    <t>Buildings with cooking</t>
  </si>
  <si>
    <t>Buildings with water heating</t>
  </si>
  <si>
    <t>Buildings with cooling</t>
  </si>
  <si>
    <t>Buildings with space heating</t>
  </si>
  <si>
    <t>Energy end uses
(more than one may apply)</t>
  </si>
  <si>
    <t>Propane</t>
  </si>
  <si>
    <t>Natural gas</t>
  </si>
  <si>
    <t>Electricity</t>
  </si>
  <si>
    <t>Cooking energy sources
(more than one may apply)</t>
  </si>
  <si>
    <t>Fuel oil</t>
  </si>
  <si>
    <t>Water-heating energy sources
(more than one may apply)</t>
  </si>
  <si>
    <t>Cooling energy sources
(more than one may apply)</t>
  </si>
  <si>
    <t>Primary space-heating 
energy source</t>
  </si>
  <si>
    <t>Space-heating energy sources
(more than one may apply)</t>
  </si>
  <si>
    <t>Energy sources
(more than one may apply)</t>
  </si>
  <si>
    <t>Buildings constructed 2008 or later</t>
  </si>
  <si>
    <t>No renovations</t>
  </si>
  <si>
    <t>Structural upgrade</t>
  </si>
  <si>
    <t>Fire, safety, or security upgrade</t>
  </si>
  <si>
    <t>Insulation upgrade</t>
  </si>
  <si>
    <t>Plumbing system upgrade</t>
  </si>
  <si>
    <t>Electrical upgrade</t>
  </si>
  <si>
    <t>Lighting upgrade</t>
  </si>
  <si>
    <t>HVAC equipment upgrade</t>
  </si>
  <si>
    <t>Window replacement</t>
  </si>
  <si>
    <t>Interior wall reconfiguration</t>
  </si>
  <si>
    <t>Exterior wall replacement</t>
  </si>
  <si>
    <t>Roof replacement</t>
  </si>
  <si>
    <t>Reduction in floorspace</t>
  </si>
  <si>
    <t>Addition or annex</t>
  </si>
  <si>
    <t>Any type of renovation</t>
  </si>
  <si>
    <t>Renovations in buildings
constructed before 2008
(more than one may apply)</t>
  </si>
  <si>
    <t>Cool roof</t>
  </si>
  <si>
    <t>Steeper pitch</t>
  </si>
  <si>
    <t>Shallow pitch</t>
  </si>
  <si>
    <t>Flat</t>
  </si>
  <si>
    <t>Roof tilt</t>
  </si>
  <si>
    <t>Roof characteristics</t>
  </si>
  <si>
    <t>No one major type</t>
  </si>
  <si>
    <t>Concrete</t>
  </si>
  <si>
    <t>Asphalt, fiberglass, or 
other shingles</t>
  </si>
  <si>
    <t>Wooden materials (including
shingles)</t>
  </si>
  <si>
    <t>Slate or tile shingles</t>
  </si>
  <si>
    <t>Built-up</t>
  </si>
  <si>
    <t>Synthetic or rubber</t>
  </si>
  <si>
    <t>Metal surfacing</t>
  </si>
  <si>
    <t>Predominant roof material</t>
  </si>
  <si>
    <t>Window glass</t>
  </si>
  <si>
    <t>Metal panels</t>
  </si>
  <si>
    <t>Siding or shingles</t>
  </si>
  <si>
    <t>Concrete panels</t>
  </si>
  <si>
    <t>Concrete (block or poured)</t>
  </si>
  <si>
    <t>Brick, stone, or stucco</t>
  </si>
  <si>
    <t>Predominant exterior wall material</t>
  </si>
  <si>
    <t>Currently unoccupied</t>
  </si>
  <si>
    <t>More than 20</t>
  </si>
  <si>
    <t>11 to 20</t>
  </si>
  <si>
    <t>6 to 10</t>
  </si>
  <si>
    <t>2 to 5</t>
  </si>
  <si>
    <t>Number of establishments</t>
  </si>
  <si>
    <t>Property management</t>
  </si>
  <si>
    <t>Business owner or tenant</t>
  </si>
  <si>
    <t>Building owner</t>
  </si>
  <si>
    <t>Provider of direct input on energy-
related equipment purchases</t>
  </si>
  <si>
    <t>Party responsible for operation
and maintenance of energy
systems</t>
  </si>
  <si>
    <t>Local</t>
  </si>
  <si>
    <t>Federal</t>
  </si>
  <si>
    <t>Government owned</t>
  </si>
  <si>
    <t>Unoccupied</t>
  </si>
  <si>
    <t>Owner occupied and leased</t>
  </si>
  <si>
    <t>Leased to tenant(s)</t>
  </si>
  <si>
    <t>Owner occupied</t>
  </si>
  <si>
    <t>Nongovernment owned</t>
  </si>
  <si>
    <t>Ownership and occupancy</t>
  </si>
  <si>
    <t>Open continuously</t>
  </si>
  <si>
    <t>85 to 167</t>
  </si>
  <si>
    <t>61 to 84</t>
  </si>
  <si>
    <t>49 to 60</t>
  </si>
  <si>
    <t>40 to 48</t>
  </si>
  <si>
    <t>Fewer than 40</t>
  </si>
  <si>
    <t>Weekly operating hours</t>
  </si>
  <si>
    <t>Fewer than 5</t>
  </si>
  <si>
    <t>Number of workers (main shift)</t>
  </si>
  <si>
    <t>Any escalators</t>
  </si>
  <si>
    <t>Six or more</t>
  </si>
  <si>
    <t>Two to five</t>
  </si>
  <si>
    <t>Number of elevators</t>
  </si>
  <si>
    <t>Any elevators</t>
  </si>
  <si>
    <t>Elevators and escalators 
(more than one may apply)</t>
  </si>
  <si>
    <t>Ten or more</t>
  </si>
  <si>
    <t>Four to nine</t>
  </si>
  <si>
    <t>Three</t>
  </si>
  <si>
    <t>Two</t>
  </si>
  <si>
    <t>Number of floors</t>
  </si>
  <si>
    <t>Pacific</t>
  </si>
  <si>
    <t>Mountain</t>
  </si>
  <si>
    <t>West</t>
  </si>
  <si>
    <t>West South Central</t>
  </si>
  <si>
    <t>East South Central</t>
  </si>
  <si>
    <t xml:space="preserve">South Atlantic </t>
  </si>
  <si>
    <t>South</t>
  </si>
  <si>
    <t>West North Central</t>
  </si>
  <si>
    <t>East North Central</t>
  </si>
  <si>
    <t>Midwest</t>
  </si>
  <si>
    <t>Middle Atlantic</t>
  </si>
  <si>
    <t xml:space="preserve">New England </t>
  </si>
  <si>
    <t>Northeast</t>
  </si>
  <si>
    <t>Census region and division</t>
  </si>
  <si>
    <t>2008 to 2012</t>
  </si>
  <si>
    <t>2004 to 2007</t>
  </si>
  <si>
    <t>2000 to 2003</t>
  </si>
  <si>
    <t>1990 to 1999</t>
  </si>
  <si>
    <t>1980 to 1989</t>
  </si>
  <si>
    <t>1970 to 1979</t>
  </si>
  <si>
    <t>1960 to 1969</t>
  </si>
  <si>
    <t>1946 to 1959</t>
  </si>
  <si>
    <t>1920 to 1945</t>
  </si>
  <si>
    <t>Before 1920</t>
  </si>
  <si>
    <t>Year constructed</t>
  </si>
  <si>
    <t xml:space="preserve">Other </t>
  </si>
  <si>
    <t xml:space="preserve">Warehouse and storage </t>
  </si>
  <si>
    <t xml:space="preserve">Service </t>
  </si>
  <si>
    <t xml:space="preserve">Religious worship </t>
  </si>
  <si>
    <t xml:space="preserve">Public order and safety </t>
  </si>
  <si>
    <t xml:space="preserve">Public assembly </t>
  </si>
  <si>
    <t xml:space="preserve">Office </t>
  </si>
  <si>
    <t xml:space="preserve">Enclosed and strip malls </t>
  </si>
  <si>
    <t xml:space="preserve">Retail (other than mall) </t>
  </si>
  <si>
    <t xml:space="preserve">Lodging </t>
  </si>
  <si>
    <t xml:space="preserve">Food service </t>
  </si>
  <si>
    <t xml:space="preserve">Food sales </t>
  </si>
  <si>
    <t>Education</t>
  </si>
  <si>
    <t>Principal building activity</t>
  </si>
  <si>
    <t>Building floorspace (square feet)</t>
  </si>
  <si>
    <t>All buildings</t>
  </si>
  <si>
    <t>Table C10. Consumption and gross energy intensity by climate region for sum of major fuels, 2012</t>
  </si>
  <si>
    <t>Release date: May 2016</t>
  </si>
  <si>
    <t>Climate Zone</t>
  </si>
  <si>
    <t>Natural Gas</t>
  </si>
  <si>
    <t>AdultEducation</t>
  </si>
  <si>
    <t>AmbulatorySurgicalCenter</t>
  </si>
  <si>
    <t>Aquarium</t>
  </si>
  <si>
    <t>AutoDealership</t>
  </si>
  <si>
    <t>BankBranch</t>
  </si>
  <si>
    <t>Bar</t>
  </si>
  <si>
    <t>Barracks</t>
  </si>
  <si>
    <t>BowlingAlley</t>
  </si>
  <si>
    <t>Casino</t>
  </si>
  <si>
    <t>College</t>
  </si>
  <si>
    <t>ConvenienceStore</t>
  </si>
  <si>
    <t>ConvenienceStoreAndGas</t>
  </si>
  <si>
    <t>ConventionCenter</t>
  </si>
  <si>
    <t>Courthouse</t>
  </si>
  <si>
    <t>DataCenter</t>
  </si>
  <si>
    <t>DistributionCenter</t>
  </si>
  <si>
    <t>DrinkingWaterTreatment</t>
  </si>
  <si>
    <t>EnclosedMall</t>
  </si>
  <si>
    <t>EnergyStation</t>
  </si>
  <si>
    <t>FastFoodRestaurant</t>
  </si>
  <si>
    <t>FinancialOffice</t>
  </si>
  <si>
    <t>FireStation</t>
  </si>
  <si>
    <t>FitnessCenter</t>
  </si>
  <si>
    <t>FoodSales</t>
  </si>
  <si>
    <t>FoodService</t>
  </si>
  <si>
    <t>Hospital</t>
  </si>
  <si>
    <t>Hotel</t>
  </si>
  <si>
    <t>IceRink</t>
  </si>
  <si>
    <t>IndoorArena</t>
  </si>
  <si>
    <t>K12School</t>
  </si>
  <si>
    <t>Library</t>
  </si>
  <si>
    <t>Lifestyle Center</t>
  </si>
  <si>
    <t>MedicalOffice</t>
  </si>
  <si>
    <t>MeetingHall</t>
  </si>
  <si>
    <t>MobileHome</t>
  </si>
  <si>
    <t>MovieTheater</t>
  </si>
  <si>
    <t>MultiFamily</t>
  </si>
  <si>
    <t>Museum</t>
  </si>
  <si>
    <t>Nightclub</t>
  </si>
  <si>
    <t>Office</t>
  </si>
  <si>
    <t>OtherEducation</t>
  </si>
  <si>
    <t>OtherEntertainment</t>
  </si>
  <si>
    <t>OtherPublicServices</t>
  </si>
  <si>
    <t>OtherRecreation</t>
  </si>
  <si>
    <t>OtherResidentialLodging</t>
  </si>
  <si>
    <t>OtherServices</t>
  </si>
  <si>
    <t>OtherUtility</t>
  </si>
  <si>
    <t>OutpatientCenter</t>
  </si>
  <si>
    <t>Parking</t>
  </si>
  <si>
    <t>PerformingArts</t>
  </si>
  <si>
    <t>PersonalServices</t>
  </si>
  <si>
    <t>PhysicalTherapyCenter</t>
  </si>
  <si>
    <t>PoliceStation</t>
  </si>
  <si>
    <t>PostOffice</t>
  </si>
  <si>
    <t>PreSchool</t>
  </si>
  <si>
    <t>Prison</t>
  </si>
  <si>
    <t>RaceTrack</t>
  </si>
  <si>
    <t>RepairServices</t>
  </si>
  <si>
    <t>ResidenceHall</t>
  </si>
  <si>
    <t>Restaurant</t>
  </si>
  <si>
    <t>Retail</t>
  </si>
  <si>
    <t>RollerRink</t>
  </si>
  <si>
    <t>SelfStorageFacility</t>
  </si>
  <si>
    <t>SeniorCare</t>
  </si>
  <si>
    <t>SingleFamilyAttached</t>
  </si>
  <si>
    <t>SingleFamilyDetached</t>
  </si>
  <si>
    <t>SpecialtyHospital</t>
  </si>
  <si>
    <t>Stadium</t>
  </si>
  <si>
    <t>StripMall</t>
  </si>
  <si>
    <t>Supermarket</t>
  </si>
  <si>
    <t>SwimmingPool</t>
  </si>
  <si>
    <t>TransportationTerminal</t>
  </si>
  <si>
    <t>UrgentCareCenter</t>
  </si>
  <si>
    <t>VeterinaryOffice</t>
  </si>
  <si>
    <t>VocationalSchool</t>
  </si>
  <si>
    <t>WarehouseRefrigerated</t>
  </si>
  <si>
    <t>WarehouseUnRefrigerated</t>
  </si>
  <si>
    <t>WastewaterCenter</t>
  </si>
  <si>
    <t>WholesaleClub</t>
  </si>
  <si>
    <t>WorshipCenter</t>
  </si>
  <si>
    <t>Zoo</t>
  </si>
  <si>
    <t>Floor Area</t>
  </si>
  <si>
    <t>CBECS 2012 EUIs</t>
  </si>
  <si>
    <t>Energy intensity for sum of major fuels (thousand Btu/square foot)</t>
  </si>
  <si>
    <t>Very cold/cold</t>
  </si>
  <si>
    <t>Mixed-humid</t>
  </si>
  <si>
    <t>Mixed-dry/hot-dry</t>
  </si>
  <si>
    <t>Hot-humid</t>
  </si>
  <si>
    <t>Marine</t>
  </si>
  <si>
    <t>&lt;5000</t>
  </si>
  <si>
    <t>10001-25000</t>
  </si>
  <si>
    <t>5001-10000</t>
  </si>
  <si>
    <t>25001-50000</t>
  </si>
  <si>
    <t>50001-100000</t>
  </si>
  <si>
    <t>100001-200000</t>
  </si>
  <si>
    <t>200001-500000</t>
  </si>
  <si>
    <t>&gt;500000</t>
  </si>
  <si>
    <t>CALCULATIONS</t>
  </si>
  <si>
    <t>EUI (kBtu/sf-yr)</t>
  </si>
  <si>
    <t>Health care: Inpatient</t>
  </si>
  <si>
    <t>Health care: Outpatient</t>
  </si>
  <si>
    <t>Census Region</t>
  </si>
  <si>
    <t>Portfolio Manager Use Type</t>
  </si>
  <si>
    <t>CBECS Use Type</t>
  </si>
  <si>
    <t>ELECTRICITY PERCENT OF TOTAL CONSUMPTION</t>
  </si>
  <si>
    <t>EMISSIONS FACTORS</t>
  </si>
  <si>
    <t>Total</t>
  </si>
  <si>
    <t>Floor Area (sf)</t>
  </si>
  <si>
    <t>Total Tons</t>
  </si>
  <si>
    <t>District of Columbia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</si>
  <si>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</si>
  <si>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</si>
  <si>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</si>
  <si>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</si>
  <si>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</si>
  <si>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</si>
  <si>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</si>
  <si>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</si>
  <si>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</si>
  <si>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</si>
  <si>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</si>
  <si>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</si>
  <si>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</si>
  <si>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</si>
  <si>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</si>
  <si>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</si>
  <si>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</si>
  <si>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</si>
  <si>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</si>
  <si>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</si>
  <si>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</si>
  <si>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</si>
  <si>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</si>
  <si>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</si>
  <si>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</si>
  <si>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</si>
  <si>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</si>
  <si>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</si>
  <si>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</si>
  <si>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</si>
  <si>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</si>
  <si>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</si>
  <si>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</si>
  <si>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</si>
  <si>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</si>
  <si>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</si>
  <si>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</si>
  <si>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</si>
  <si>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</si>
  <si>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</si>
  <si>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</si>
  <si>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</si>
  <si>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</si>
  <si>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</si>
  <si>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</si>
  <si>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</si>
  <si>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</si>
  <si>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</si>
  <si>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</si>
  <si>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Indiana</t>
  </si>
  <si>
    <t>Added Tons</t>
  </si>
  <si>
    <t>Embodied Added</t>
  </si>
  <si>
    <t>Embodied Avoided</t>
  </si>
  <si>
    <t>Operational Added</t>
  </si>
  <si>
    <t>Operational Avoided</t>
  </si>
  <si>
    <t>Total Operational</t>
  </si>
  <si>
    <t>Total Embodied</t>
  </si>
  <si>
    <t>Total Emissions</t>
  </si>
  <si>
    <t>Operational Timeline</t>
  </si>
  <si>
    <t>PROJECT DATA</t>
  </si>
  <si>
    <t>Total Operational &amp; Embodied Emissions</t>
  </si>
  <si>
    <t>(CO2e, cradle to gate)</t>
  </si>
  <si>
    <t>Single Family Residential</t>
  </si>
  <si>
    <t>INPUTS</t>
  </si>
  <si>
    <t>RESULTS: CHARTS</t>
  </si>
  <si>
    <t>Avoided Tons</t>
  </si>
  <si>
    <t>Construction Type</t>
  </si>
  <si>
    <t xml:space="preserve">   key climate dates: 2030 &amp; 2040</t>
  </si>
  <si>
    <t>Primary Use Type</t>
  </si>
  <si>
    <t>No construction or upgrade</t>
  </si>
  <si>
    <t>Efficient</t>
  </si>
  <si>
    <t>Building Type</t>
  </si>
  <si>
    <t>Retrofit Existing</t>
  </si>
  <si>
    <t xml:space="preserve"> </t>
  </si>
  <si>
    <t>ZNC</t>
  </si>
  <si>
    <t>Zero Line</t>
  </si>
  <si>
    <t>Summary and Assumptions</t>
  </si>
  <si>
    <t>Existing building, no change</t>
  </si>
  <si>
    <t>Reuse and retrofit existing building</t>
  </si>
  <si>
    <t>Replace existing building with new building</t>
  </si>
  <si>
    <t>Operating Emissions:</t>
  </si>
  <si>
    <t>Net zero carbon emission building (all-electric, ZNE building)</t>
  </si>
  <si>
    <t>Climate zone</t>
  </si>
  <si>
    <t>Primary Use</t>
  </si>
  <si>
    <t>New Construction</t>
  </si>
  <si>
    <t>Notes</t>
  </si>
  <si>
    <t>Baseline New Construction</t>
  </si>
  <si>
    <t>OPERATIONAL ENERGY AND EMISSIONS</t>
  </si>
  <si>
    <t>Electricity Emissions Factor</t>
  </si>
  <si>
    <t>kBtu/sf-yr</t>
  </si>
  <si>
    <t>Consumption
(kBtu)</t>
  </si>
  <si>
    <t>lbs/Mwh to MT/kBtu multiplier</t>
  </si>
  <si>
    <t>Electricity Emissions Factor (MT/kBtu)</t>
  </si>
  <si>
    <t>mt/mmBtu</t>
  </si>
  <si>
    <t>Electricity Emissions</t>
  </si>
  <si>
    <t>Gas Emissions</t>
  </si>
  <si>
    <t>mt/yr</t>
  </si>
  <si>
    <t>lbs/therm to MT/kBtu multiplier</t>
  </si>
  <si>
    <t>lb/therm</t>
  </si>
  <si>
    <t>Natral Gas Emissions Factor (MT/kBtu)</t>
  </si>
  <si>
    <t>New Building to Replace Existing</t>
  </si>
  <si>
    <t>New Building on Vacant Site</t>
  </si>
  <si>
    <t>Baseline Efficiency Retrofit</t>
  </si>
  <si>
    <t>Interiors, EE upgrades, MEP</t>
  </si>
  <si>
    <t>Interiors, EE upgrades, MEP, RE</t>
  </si>
  <si>
    <t>Embodied Construction
Description</t>
  </si>
  <si>
    <t>Demo, New Construction</t>
  </si>
  <si>
    <t>Demo, New Construction, RE</t>
  </si>
  <si>
    <t>New Construction, RE</t>
  </si>
  <si>
    <t>+ 2 kg/sf for Demo</t>
  </si>
  <si>
    <t>+ 2 kg/sf for RE</t>
  </si>
  <si>
    <t>+ 4 kg/sf for Demo + RE</t>
  </si>
  <si>
    <t>kg/sf to mt/sf multiplier</t>
  </si>
  <si>
    <t>kg/sf Added</t>
  </si>
  <si>
    <t>CBECS 2012</t>
  </si>
  <si>
    <t>2030 Challenge</t>
  </si>
  <si>
    <t>RESULTS: TABLES</t>
  </si>
  <si>
    <t>Efficiency Category</t>
  </si>
  <si>
    <t>Retrofit 2030 C Reduction</t>
  </si>
  <si>
    <t>New Bldg 2030 C Reduction</t>
  </si>
  <si>
    <t>Gas Emissions Factor</t>
  </si>
  <si>
    <t>New Building</t>
  </si>
  <si>
    <t>Replace Existing w/ New Building</t>
  </si>
  <si>
    <t>EMBODIED EMISSIONS (KG/SF)</t>
  </si>
  <si>
    <t>Operational  Efficiency Description</t>
  </si>
  <si>
    <t>Retrofit Existing Building</t>
  </si>
  <si>
    <t>Baseline EUI</t>
  </si>
  <si>
    <t>Electricity Fuel Split</t>
  </si>
  <si>
    <t>Gas Fuel Split</t>
  </si>
  <si>
    <t>Embodied Emissions</t>
  </si>
  <si>
    <t>Operational Emissions</t>
  </si>
  <si>
    <t>Baseline</t>
  </si>
  <si>
    <t xml:space="preserve"> select from dropdown</t>
  </si>
  <si>
    <t xml:space="preserve"> enter value</t>
  </si>
  <si>
    <t xml:space="preserve"> DIRECTIONS --&gt; light green cells: click cell and select from dropdown using arrow to the right of cell, or enter value | dark green cells: default provided, can be overridden by entering project-specific value</t>
  </si>
  <si>
    <t>New building on vacant site (doesn’t replace an existing building)</t>
  </si>
  <si>
    <t>Existing building - based CBECS 2012 EUI’s  (Energy Use Intensity) for different building types </t>
  </si>
  <si>
    <t>How to use the Calculator</t>
  </si>
  <si>
    <r>
      <t xml:space="preserve">Project Data: </t>
    </r>
    <r>
      <rPr>
        <sz val="14"/>
        <color theme="1"/>
        <rFont val="Calibri"/>
        <family val="2"/>
        <scheme val="minor"/>
      </rPr>
      <t>enter data for the following fields: </t>
    </r>
  </si>
  <si>
    <t xml:space="preserve">Assumptions are based on the 2018 Embodied Carbon Benchmark Study by the Carbon Leadership Forum.  </t>
  </si>
  <si>
    <t xml:space="preserve">Data is drawn from the Operational Calcs and Raw Data Tab and includes CBECS EUI data, </t>
  </si>
  <si>
    <t>electricity use as a % of total consumption and utility grid emission factors by state</t>
  </si>
  <si>
    <t>Select from drop down</t>
  </si>
  <si>
    <t>Enter Years</t>
  </si>
  <si>
    <t>Emission factors are increased when they include demolition (Demo) or onsite renewable energy (RE)</t>
  </si>
  <si>
    <t>Assumption  are given for three different operating efficiencies:</t>
  </si>
  <si>
    <t>Factor in repair and replacement emissions for time frames longer than 10 years.</t>
  </si>
  <si>
    <t>Factor in changing grid emissions</t>
  </si>
  <si>
    <t>Factor in changing climate</t>
  </si>
  <si>
    <t>Notes, things to add in the future iterations:</t>
  </si>
  <si>
    <t>be able to enter EUI and have it convert to kg/sf</t>
  </si>
  <si>
    <t xml:space="preserve">Add data for other countries </t>
  </si>
  <si>
    <r>
      <t xml:space="preserve">Embodied Emissions: </t>
    </r>
    <r>
      <rPr>
        <sz val="14"/>
        <color theme="1"/>
        <rFont val="Calibri"/>
        <family val="2"/>
        <scheme val="minor"/>
      </rPr>
      <t>based on whole buildng Life Cycle Assessment (LCA)</t>
    </r>
    <r>
      <rPr>
        <b/>
        <sz val="14"/>
        <color theme="1"/>
        <rFont val="Calibri"/>
        <family val="2"/>
        <scheme val="minor"/>
      </rPr>
      <t xml:space="preserve"> -</t>
    </r>
    <r>
      <rPr>
        <sz val="14"/>
        <color theme="1"/>
        <rFont val="Calibri"/>
        <family val="2"/>
        <scheme val="minor"/>
      </rPr>
      <t xml:space="preserve"> foundation, structure, envelope and interiors</t>
    </r>
  </si>
  <si>
    <t>Assumptions given for four building options</t>
  </si>
  <si>
    <t>Four building options:</t>
  </si>
  <si>
    <t>What the Calculator is for</t>
  </si>
  <si>
    <t xml:space="preserve">Used to calculate and compare total GHG emissions - embodied, operating and avoided emissions - </t>
  </si>
  <si>
    <t>Units are kilograms of CO2e / square foot</t>
  </si>
  <si>
    <t xml:space="preserve">for both new construction and reuse options  with different operating efficiency assumptions. </t>
  </si>
  <si>
    <t>Embodied emissions are cradle to gate, which will typically be reasonably accurate for shorter time frames of 15 years or less.</t>
  </si>
  <si>
    <t>For longer time frames, repair and replacement emissions will need to be factored in</t>
  </si>
  <si>
    <t xml:space="preserve">(i.e. a light, wood framed buildings &gt; 5,000) </t>
  </si>
  <si>
    <t xml:space="preserve">Embodied carbon in column F is automatically entered from either column H or I depending on the floor area entered </t>
  </si>
  <si>
    <t>Red cells were missing data, Values shown are averaged from remaining data given</t>
  </si>
  <si>
    <t>data below this line not used</t>
  </si>
  <si>
    <t>Buildings &lt; 5,000sf = column H, buildings &gt; 5,000sf = column I. Embodied values can also be entered manually,</t>
  </si>
  <si>
    <t>Need more options for  embodied carbon benchmarks for different building types.</t>
  </si>
  <si>
    <t>create an option  to evealute partial renovation and pertial new  construction on the same sheet</t>
  </si>
  <si>
    <t>need to add a column between K and L for lbs/sf or kg/m2 and you should be able to enter your own values as well as the default</t>
  </si>
  <si>
    <t>This needs to be refined to reflect different levels of renovation: interiors only, MEP only, interiors + envleope, etc. As an example, for T.I. work, furnishings, and specifically cubicles, can be a significant number.</t>
  </si>
  <si>
    <t xml:space="preserve">(values are slightly higher than the averages given in the  study because many of the individual LCA studies </t>
  </si>
  <si>
    <t>were for foundation and structure only). You can also enter you own embodied carbon data in column F.</t>
  </si>
  <si>
    <t>New, efficient, mixed fuel building - meeting Architecture 2030’s challenge for 2020</t>
  </si>
  <si>
    <t>Existing building - no change: 0 lb/sf</t>
  </si>
  <si>
    <t>Existing building reuse and retrofit: 25lbs/sf - interior and MEP only (excludes furnishings)</t>
  </si>
  <si>
    <t>Small, lightweight, wood framed building: 50 lbs/sf</t>
  </si>
  <si>
    <t>Large, heavy, steel or concrete framed building: 100 lbs/sf</t>
  </si>
  <si>
    <t>Wood Structure</t>
  </si>
  <si>
    <t>Concrete or Steel Structure</t>
  </si>
  <si>
    <t>Enter square feet (or m2)</t>
  </si>
  <si>
    <t>Account for  changing grid emissions</t>
  </si>
  <si>
    <t>Account for  changing climate</t>
  </si>
  <si>
    <t>lbs/ft2 or kg/m2.( currently it is kg/sf)</t>
  </si>
  <si>
    <t>add column between K &amp; L for lbs/ft2 or kg/m2 (similar to what we show in column F)</t>
  </si>
  <si>
    <t>Change emodied emission assumptions to be based on structural type, (currently it is based on building size)</t>
  </si>
  <si>
    <r>
      <t xml:space="preserve">State </t>
    </r>
    <r>
      <rPr>
        <sz val="14"/>
        <color theme="1"/>
        <rFont val="Calibri"/>
        <family val="2"/>
        <scheme val="minor"/>
      </rPr>
      <t>- Select from drop down</t>
    </r>
  </si>
  <si>
    <r>
      <t xml:space="preserve">Climate zone </t>
    </r>
    <r>
      <rPr>
        <sz val="14"/>
        <color theme="1"/>
        <rFont val="Calibri"/>
        <family val="2"/>
        <scheme val="minor"/>
      </rPr>
      <t>- Select from drop down</t>
    </r>
  </si>
  <si>
    <r>
      <t xml:space="preserve">Primary Use </t>
    </r>
    <r>
      <rPr>
        <sz val="14"/>
        <color theme="1"/>
        <rFont val="Calibri"/>
        <family val="2"/>
        <scheme val="minor"/>
      </rPr>
      <t>- Select from drop down</t>
    </r>
  </si>
  <si>
    <r>
      <t xml:space="preserve">Floor Area </t>
    </r>
    <r>
      <rPr>
        <sz val="14"/>
        <color theme="1"/>
        <rFont val="Calibri"/>
        <family val="2"/>
        <scheme val="minor"/>
      </rPr>
      <t>- Enter sqauer feet (or m2)</t>
    </r>
  </si>
  <si>
    <r>
      <t xml:space="preserve">Operational Timeline </t>
    </r>
    <r>
      <rPr>
        <sz val="14"/>
        <color theme="1"/>
        <rFont val="Calibri"/>
        <family val="2"/>
        <scheme val="minor"/>
      </rPr>
      <t>- Enter years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</si>
</sst>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\ &quot;years&quot;"/>
    <numFmt numFmtId="171" formatCode="#,##0\ &quot;sf&quot;"/>
    <numFmt numFmtId="172" formatCode="_(* #,##0.000_);_(* \(#,##0.000\);_(* &quot;-&quot;??_);_(@_)"/>
    <numFmt numFmtId="173" formatCode="0.0000"/>
    <numFmt numFmtId="174" formatCode="_(* #,##0.000000_);_(* \(#,##0.000000\);_(* &quot;-&quot;??_);_(@_)"/>
    <numFmt numFmtId="175" formatCode="_(* #,##0.000000000_);_(* \(#,##0.000000000\);_(* &quot;-&quot;??_);_(@_)"/>
    <numFmt numFmtId="176" formatCode="_(* #,##0.0_);_(* \(#,##0.0\);_(* &quot;-&quot;?_);_(@_)"/>
  </numFmts>
  <fonts count="4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6"/>
      <color theme="0"/>
      <name val="Open Sans"/>
      <family val="2"/>
    </font>
    <font>
      <b/>
      <sz val="12"/>
      <color theme="1"/>
      <name val="Open Sans"/>
      <family val="2"/>
    </font>
    <font>
      <sz val="14"/>
      <color theme="1"/>
      <name val="Open Sans"/>
      <family val="2"/>
    </font>
    <font>
      <b/>
      <sz val="14"/>
      <color theme="1"/>
      <name val="Open San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b/>
      <vertAlign val="subscript"/>
      <sz val="8.5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theme="0"/>
      <name val="Open Sans"/>
      <family val="2"/>
    </font>
    <font>
      <i/>
      <sz val="12"/>
      <color theme="1"/>
      <name val="Open Sans"/>
      <family val="2"/>
    </font>
    <font>
      <b/>
      <sz val="12"/>
      <color theme="1"/>
      <name val="Calibri"/>
      <family val="2"/>
      <scheme val="minor"/>
    </font>
    <font>
      <sz val="12"/>
      <color theme="0" tint="-0.34998626667073579"/>
      <name val="Open Sans"/>
      <family val="2"/>
    </font>
    <font>
      <b/>
      <i/>
      <sz val="12"/>
      <color theme="1"/>
      <name val="Open Sans"/>
      <family val="2"/>
    </font>
    <font>
      <b/>
      <i/>
      <sz val="12"/>
      <color theme="1"/>
      <name val="Calibri"/>
      <family val="2"/>
      <scheme val="minor"/>
    </font>
    <font>
      <b/>
      <sz val="12"/>
      <color theme="0"/>
      <name val="Open Sans"/>
      <family val="2"/>
    </font>
    <font>
      <sz val="14"/>
      <color theme="0"/>
      <name val="Open Sans"/>
      <family val="2"/>
    </font>
    <font>
      <b/>
      <sz val="16"/>
      <color rgb="FFFFFFFF"/>
      <name val="Open Sans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7"/>
      <name val="Open Sans"/>
      <family val="2"/>
    </font>
    <font>
      <b/>
      <sz val="16"/>
      <color theme="1"/>
      <name val="Calibri"/>
      <family val="2"/>
      <scheme val="minor"/>
    </font>
    <font>
      <sz val="10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595959"/>
        <bgColor rgb="FF000000"/>
      </patternFill>
    </fill>
    <fill>
      <patternFill patternType="solid">
        <fgColor rgb="FF6D6AC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1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ck">
        <color theme="4"/>
      </top>
      <bottom style="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2" tint="-0.2499465926084170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medium">
        <color auto="1"/>
      </right>
      <top/>
      <bottom/>
      <diagonal/>
    </border>
    <border>
      <left style="thin">
        <color theme="2" tint="-0.24994659260841701"/>
      </left>
      <right style="medium">
        <color auto="1"/>
      </right>
      <top style="medium">
        <color indexed="64"/>
      </top>
      <bottom/>
      <diagonal/>
    </border>
    <border>
      <left style="thin">
        <color theme="2" tint="-0.2499465926084170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2" fillId="0" borderId="18" applyNumberFormat="0" applyProtection="0">
      <alignment vertical="top" wrapText="1"/>
    </xf>
    <xf numFmtId="0" fontId="12" fillId="0" borderId="20" applyNumberFormat="0" applyFont="0" applyProtection="0">
      <alignment wrapText="1"/>
    </xf>
    <xf numFmtId="0" fontId="16" fillId="0" borderId="21" applyNumberFormat="0" applyProtection="0">
      <alignment wrapText="1"/>
    </xf>
    <xf numFmtId="0" fontId="16" fillId="0" borderId="1" applyNumberFormat="0" applyProtection="0">
      <alignment wrapText="1"/>
    </xf>
    <xf numFmtId="0" fontId="19" fillId="0" borderId="0" applyNumberFormat="0" applyProtection="0">
      <alignment horizontal="left"/>
    </xf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8" xfId="0" applyFont="1" applyFill="1" applyBorder="1"/>
    <xf numFmtId="0" fontId="2" fillId="2" borderId="0" xfId="0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 vertical="center" wrapText="1"/>
    </xf>
    <xf numFmtId="165" fontId="9" fillId="5" borderId="10" xfId="2" applyNumberFormat="1" applyFont="1" applyFill="1" applyBorder="1" applyAlignment="1">
      <alignment horizontal="center" vertical="center" wrapText="1"/>
    </xf>
    <xf numFmtId="164" fontId="9" fillId="5" borderId="11" xfId="2" applyNumberFormat="1" applyFont="1" applyFill="1" applyBorder="1" applyAlignment="1">
      <alignment horizontal="center" vertical="center" wrapText="1"/>
    </xf>
    <xf numFmtId="164" fontId="11" fillId="0" borderId="10" xfId="2" applyNumberFormat="1" applyFont="1" applyBorder="1"/>
    <xf numFmtId="165" fontId="11" fillId="0" borderId="10" xfId="2" applyNumberFormat="1" applyFont="1" applyBorder="1"/>
    <xf numFmtId="164" fontId="11" fillId="0" borderId="11" xfId="2" applyNumberFormat="1" applyFont="1" applyBorder="1"/>
    <xf numFmtId="164" fontId="11" fillId="0" borderId="13" xfId="2" applyNumberFormat="1" applyFont="1" applyBorder="1"/>
    <xf numFmtId="165" fontId="11" fillId="0" borderId="13" xfId="2" applyNumberFormat="1" applyFont="1" applyBorder="1"/>
    <xf numFmtId="164" fontId="11" fillId="0" borderId="14" xfId="2" applyNumberFormat="1" applyFont="1" applyBorder="1"/>
    <xf numFmtId="0" fontId="9" fillId="0" borderId="15" xfId="2" applyFont="1" applyBorder="1"/>
    <xf numFmtId="164" fontId="9" fillId="0" borderId="16" xfId="2" applyNumberFormat="1" applyFont="1" applyBorder="1"/>
    <xf numFmtId="165" fontId="9" fillId="0" borderId="16" xfId="2" applyNumberFormat="1" applyFont="1" applyBorder="1"/>
    <xf numFmtId="164" fontId="9" fillId="0" borderId="17" xfId="2" applyNumberFormat="1" applyFont="1" applyBorder="1"/>
    <xf numFmtId="0" fontId="7" fillId="0" borderId="0" xfId="2"/>
    <xf numFmtId="0" fontId="12" fillId="0" borderId="18" xfId="3" applyAlignment="1">
      <alignment wrapText="1"/>
    </xf>
    <xf numFmtId="166" fontId="7" fillId="0" borderId="19" xfId="2" applyNumberFormat="1" applyBorder="1"/>
    <xf numFmtId="166" fontId="7" fillId="0" borderId="0" xfId="2" applyNumberFormat="1"/>
    <xf numFmtId="0" fontId="15" fillId="0" borderId="0" xfId="4" applyFont="1" applyBorder="1" applyAlignment="1">
      <alignment horizontal="left" wrapText="1" indent="1"/>
    </xf>
    <xf numFmtId="166" fontId="15" fillId="0" borderId="20" xfId="4" applyNumberFormat="1" applyFont="1" applyAlignment="1">
      <alignment horizontal="right" wrapText="1"/>
    </xf>
    <xf numFmtId="3" fontId="15" fillId="0" borderId="20" xfId="4" applyNumberFormat="1" applyFont="1" applyAlignment="1">
      <alignment horizontal="right" wrapText="1"/>
    </xf>
    <xf numFmtId="0" fontId="15" fillId="0" borderId="20" xfId="4" applyFont="1">
      <alignment wrapText="1"/>
    </xf>
    <xf numFmtId="166" fontId="17" fillId="0" borderId="21" xfId="5" applyNumberFormat="1" applyFont="1" applyAlignment="1">
      <alignment horizontal="right" wrapText="1"/>
    </xf>
    <xf numFmtId="3" fontId="17" fillId="0" borderId="21" xfId="5" applyNumberFormat="1" applyFont="1" applyAlignment="1">
      <alignment horizontal="right" wrapText="1"/>
    </xf>
    <xf numFmtId="0" fontId="17" fillId="0" borderId="21" xfId="5" applyFont="1">
      <alignment wrapText="1"/>
    </xf>
    <xf numFmtId="0" fontId="15" fillId="0" borderId="20" xfId="4" applyFont="1" applyAlignment="1">
      <alignment horizontal="left" wrapText="1"/>
    </xf>
    <xf numFmtId="0" fontId="15" fillId="0" borderId="20" xfId="4" applyFont="1" applyAlignment="1">
      <alignment horizontal="left" wrapText="1" indent="1"/>
    </xf>
    <xf numFmtId="0" fontId="15" fillId="0" borderId="20" xfId="4" quotePrefix="1" applyFont="1">
      <alignment wrapText="1"/>
    </xf>
    <xf numFmtId="164" fontId="15" fillId="0" borderId="20" xfId="4" applyNumberFormat="1" applyFont="1" applyAlignment="1">
      <alignment horizontal="right" wrapText="1"/>
    </xf>
    <xf numFmtId="164" fontId="17" fillId="0" borderId="21" xfId="5" applyNumberFormat="1" applyFont="1" applyAlignment="1">
      <alignment horizontal="right" wrapText="1"/>
    </xf>
    <xf numFmtId="166" fontId="15" fillId="0" borderId="22" xfId="4" applyNumberFormat="1" applyFont="1" applyBorder="1" applyAlignment="1">
      <alignment horizontal="right" wrapText="1"/>
    </xf>
    <xf numFmtId="0" fontId="17" fillId="0" borderId="22" xfId="4" applyFont="1" applyBorder="1">
      <alignment wrapText="1"/>
    </xf>
    <xf numFmtId="0" fontId="17" fillId="0" borderId="1" xfId="6" applyFont="1">
      <alignment wrapText="1"/>
    </xf>
    <xf numFmtId="0" fontId="19" fillId="0" borderId="0" xfId="7" applyAlignment="1">
      <alignment horizontal="left" wrapText="1"/>
    </xf>
    <xf numFmtId="0" fontId="20" fillId="0" borderId="0" xfId="2" applyFont="1" applyAlignment="1">
      <alignment wrapText="1"/>
    </xf>
    <xf numFmtId="0" fontId="21" fillId="0" borderId="9" xfId="0" applyFont="1" applyBorder="1"/>
    <xf numFmtId="0" fontId="22" fillId="0" borderId="0" xfId="0" applyFont="1"/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9" fontId="22" fillId="0" borderId="0" xfId="1" applyFont="1" applyAlignment="1">
      <alignment horizontal="center"/>
    </xf>
    <xf numFmtId="0" fontId="3" fillId="3" borderId="0" xfId="0" applyFont="1" applyFill="1" applyAlignment="1"/>
    <xf numFmtId="3" fontId="17" fillId="0" borderId="1" xfId="6" applyNumberFormat="1" applyFont="1" applyAlignment="1">
      <alignment horizontal="center" vertical="center" wrapText="1"/>
    </xf>
    <xf numFmtId="0" fontId="17" fillId="0" borderId="1" xfId="6" applyFont="1" applyAlignment="1">
      <alignment horizontal="center" vertical="center" wrapText="1"/>
    </xf>
    <xf numFmtId="0" fontId="19" fillId="0" borderId="0" xfId="7" applyAlignment="1"/>
    <xf numFmtId="0" fontId="15" fillId="0" borderId="20" xfId="4" applyFont="1" applyFill="1">
      <alignment wrapText="1"/>
    </xf>
    <xf numFmtId="9" fontId="0" fillId="0" borderId="0" xfId="0" applyNumberFormat="1"/>
    <xf numFmtId="0" fontId="21" fillId="0" borderId="0" xfId="0" applyFont="1" applyBorder="1" applyAlignment="1">
      <alignment horizont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33" xfId="2" applyFont="1" applyFill="1" applyBorder="1" applyAlignment="1">
      <alignment horizontal="center" vertical="center" wrapText="1"/>
    </xf>
    <xf numFmtId="0" fontId="9" fillId="4" borderId="34" xfId="2" applyFont="1" applyFill="1" applyBorder="1" applyAlignment="1">
      <alignment horizontal="center" vertical="center" wrapText="1"/>
    </xf>
    <xf numFmtId="0" fontId="0" fillId="0" borderId="0" xfId="0" applyBorder="1"/>
    <xf numFmtId="0" fontId="0" fillId="6" borderId="30" xfId="0" applyFill="1" applyBorder="1"/>
    <xf numFmtId="0" fontId="4" fillId="6" borderId="31" xfId="0" applyFont="1" applyFill="1" applyBorder="1" applyAlignment="1">
      <alignment horizontal="right" vertical="center"/>
    </xf>
    <xf numFmtId="167" fontId="4" fillId="6" borderId="35" xfId="8" applyNumberFormat="1" applyFont="1" applyFill="1" applyBorder="1" applyAlignment="1">
      <alignment horizontal="right" vertical="center"/>
    </xf>
    <xf numFmtId="0" fontId="0" fillId="6" borderId="37" xfId="0" applyFill="1" applyBorder="1"/>
    <xf numFmtId="0" fontId="4" fillId="6" borderId="0" xfId="0" applyFont="1" applyFill="1" applyBorder="1" applyAlignment="1">
      <alignment horizontal="right" vertical="center"/>
    </xf>
    <xf numFmtId="167" fontId="4" fillId="6" borderId="38" xfId="8" applyNumberFormat="1" applyFont="1" applyFill="1" applyBorder="1" applyAlignment="1">
      <alignment horizontal="right" vertical="center"/>
    </xf>
    <xf numFmtId="0" fontId="0" fillId="6" borderId="28" xfId="0" applyFill="1" applyBorder="1"/>
    <xf numFmtId="0" fontId="4" fillId="6" borderId="9" xfId="0" applyFont="1" applyFill="1" applyBorder="1" applyAlignment="1">
      <alignment horizontal="right" vertical="center" wrapText="1"/>
    </xf>
    <xf numFmtId="167" fontId="4" fillId="6" borderId="36" xfId="8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167" fontId="2" fillId="6" borderId="38" xfId="8" applyNumberFormat="1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right" vertical="center"/>
    </xf>
    <xf numFmtId="167" fontId="2" fillId="6" borderId="36" xfId="8" applyNumberFormat="1" applyFont="1" applyFill="1" applyBorder="1" applyAlignment="1">
      <alignment horizontal="right" vertical="center"/>
    </xf>
    <xf numFmtId="169" fontId="24" fillId="6" borderId="38" xfId="8" applyNumberFormat="1" applyFont="1" applyFill="1" applyBorder="1" applyAlignment="1">
      <alignment horizontal="right"/>
    </xf>
    <xf numFmtId="0" fontId="2" fillId="0" borderId="30" xfId="0" applyFont="1" applyBorder="1"/>
    <xf numFmtId="0" fontId="2" fillId="0" borderId="28" xfId="0" applyFont="1" applyBorder="1"/>
    <xf numFmtId="0" fontId="0" fillId="0" borderId="13" xfId="0" applyBorder="1"/>
    <xf numFmtId="0" fontId="0" fillId="0" borderId="46" xfId="0" applyBorder="1"/>
    <xf numFmtId="0" fontId="0" fillId="0" borderId="47" xfId="0" applyBorder="1"/>
    <xf numFmtId="0" fontId="25" fillId="0" borderId="0" xfId="0" applyFont="1"/>
    <xf numFmtId="0" fontId="4" fillId="0" borderId="5" xfId="0" applyFont="1" applyBorder="1"/>
    <xf numFmtId="1" fontId="2" fillId="2" borderId="0" xfId="0" applyNumberFormat="1" applyFont="1" applyFill="1" applyBorder="1" applyAlignment="1">
      <alignment horizontal="center"/>
    </xf>
    <xf numFmtId="3" fontId="2" fillId="0" borderId="0" xfId="8" applyNumberFormat="1" applyFont="1" applyBorder="1" applyAlignment="1">
      <alignment horizontal="center"/>
    </xf>
    <xf numFmtId="3" fontId="2" fillId="0" borderId="39" xfId="8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" fontId="2" fillId="0" borderId="2" xfId="8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5" fillId="0" borderId="0" xfId="4" applyFont="1" applyBorder="1">
      <alignment wrapText="1"/>
    </xf>
    <xf numFmtId="166" fontId="15" fillId="0" borderId="0" xfId="4" applyNumberFormat="1" applyFont="1" applyBorder="1" applyAlignment="1">
      <alignment horizontal="right" wrapText="1"/>
    </xf>
    <xf numFmtId="3" fontId="17" fillId="0" borderId="0" xfId="6" applyNumberFormat="1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5" fillId="0" borderId="0" xfId="4" applyFont="1" applyBorder="1" applyAlignment="1">
      <alignment horizontal="left" wrapText="1" indent="2"/>
    </xf>
    <xf numFmtId="0" fontId="2" fillId="0" borderId="40" xfId="0" applyFont="1" applyBorder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8" borderId="0" xfId="0" applyFont="1" applyFill="1"/>
    <xf numFmtId="0" fontId="4" fillId="8" borderId="0" xfId="0" applyFont="1" applyFill="1" applyAlignment="1">
      <alignment horizontal="center" vertical="center"/>
    </xf>
    <xf numFmtId="0" fontId="23" fillId="8" borderId="0" xfId="0" applyFont="1" applyFill="1" applyBorder="1" applyAlignment="1">
      <alignment horizontal="left"/>
    </xf>
    <xf numFmtId="0" fontId="23" fillId="8" borderId="0" xfId="0" applyFont="1" applyFill="1" applyBorder="1" applyAlignment="1"/>
    <xf numFmtId="0" fontId="2" fillId="8" borderId="0" xfId="0" applyFont="1" applyFill="1" applyBorder="1"/>
    <xf numFmtId="0" fontId="4" fillId="8" borderId="0" xfId="0" applyFont="1" applyFill="1" applyBorder="1"/>
    <xf numFmtId="0" fontId="2" fillId="8" borderId="0" xfId="0" applyFont="1" applyFill="1" applyBorder="1" applyAlignment="1">
      <alignment horizontal="center"/>
    </xf>
    <xf numFmtId="3" fontId="2" fillId="8" borderId="0" xfId="8" applyNumberFormat="1" applyFont="1" applyFill="1" applyBorder="1" applyAlignment="1">
      <alignment horizontal="center"/>
    </xf>
    <xf numFmtId="3" fontId="4" fillId="8" borderId="0" xfId="8" applyNumberFormat="1" applyFont="1" applyFill="1" applyBorder="1" applyAlignment="1">
      <alignment horizontal="center"/>
    </xf>
    <xf numFmtId="166" fontId="2" fillId="8" borderId="0" xfId="0" applyNumberFormat="1" applyFont="1" applyFill="1" applyBorder="1" applyAlignment="1">
      <alignment horizontal="center"/>
    </xf>
    <xf numFmtId="0" fontId="29" fillId="11" borderId="53" xfId="0" applyFont="1" applyFill="1" applyBorder="1" applyAlignment="1">
      <alignment horizontal="center" wrapText="1"/>
    </xf>
    <xf numFmtId="0" fontId="29" fillId="10" borderId="53" xfId="0" applyFont="1" applyFill="1" applyBorder="1" applyAlignment="1">
      <alignment horizontal="center" wrapText="1"/>
    </xf>
    <xf numFmtId="0" fontId="6" fillId="8" borderId="52" xfId="0" applyFont="1" applyFill="1" applyBorder="1" applyAlignment="1">
      <alignment horizontal="center" wrapText="1"/>
    </xf>
    <xf numFmtId="0" fontId="5" fillId="8" borderId="44" xfId="0" applyFont="1" applyFill="1" applyBorder="1" applyAlignment="1">
      <alignment horizontal="center" vertical="top" wrapText="1"/>
    </xf>
    <xf numFmtId="3" fontId="23" fillId="11" borderId="53" xfId="8" applyNumberFormat="1" applyFont="1" applyFill="1" applyBorder="1" applyAlignment="1">
      <alignment horizontal="center"/>
    </xf>
    <xf numFmtId="3" fontId="23" fillId="11" borderId="55" xfId="8" applyNumberFormat="1" applyFont="1" applyFill="1" applyBorder="1" applyAlignment="1">
      <alignment horizontal="center"/>
    </xf>
    <xf numFmtId="3" fontId="23" fillId="11" borderId="54" xfId="8" applyNumberFormat="1" applyFont="1" applyFill="1" applyBorder="1" applyAlignment="1">
      <alignment horizontal="center" vertical="center"/>
    </xf>
    <xf numFmtId="3" fontId="23" fillId="10" borderId="54" xfId="8" applyNumberFormat="1" applyFont="1" applyFill="1" applyBorder="1" applyAlignment="1">
      <alignment horizontal="center" vertical="center"/>
    </xf>
    <xf numFmtId="3" fontId="23" fillId="10" borderId="53" xfId="8" applyNumberFormat="1" applyFont="1" applyFill="1" applyBorder="1" applyAlignment="1">
      <alignment horizontal="center"/>
    </xf>
    <xf numFmtId="3" fontId="23" fillId="10" borderId="55" xfId="8" applyNumberFormat="1" applyFont="1" applyFill="1" applyBorder="1" applyAlignment="1">
      <alignment horizontal="center"/>
    </xf>
    <xf numFmtId="3" fontId="23" fillId="13" borderId="45" xfId="8" applyNumberFormat="1" applyFont="1" applyFill="1" applyBorder="1" applyAlignment="1">
      <alignment horizontal="center"/>
    </xf>
    <xf numFmtId="3" fontId="23" fillId="13" borderId="44" xfId="8" applyNumberFormat="1" applyFont="1" applyFill="1" applyBorder="1" applyAlignment="1">
      <alignment horizontal="center"/>
    </xf>
    <xf numFmtId="3" fontId="23" fillId="13" borderId="43" xfId="8" applyNumberFormat="1" applyFont="1" applyFill="1" applyBorder="1" applyAlignment="1">
      <alignment horizontal="center" vertical="center"/>
    </xf>
    <xf numFmtId="0" fontId="30" fillId="8" borderId="45" xfId="0" applyFont="1" applyFill="1" applyBorder="1" applyAlignment="1">
      <alignment horizontal="center"/>
    </xf>
    <xf numFmtId="0" fontId="5" fillId="8" borderId="53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2" fillId="0" borderId="0" xfId="0" applyFont="1"/>
    <xf numFmtId="0" fontId="33" fillId="0" borderId="0" xfId="0" applyFont="1"/>
    <xf numFmtId="168" fontId="24" fillId="6" borderId="35" xfId="8" applyNumberFormat="1" applyFont="1" applyFill="1" applyBorder="1" applyAlignment="1">
      <alignment horizontal="right" vertical="center"/>
    </xf>
    <xf numFmtId="174" fontId="26" fillId="0" borderId="0" xfId="8" applyNumberFormat="1" applyFont="1" applyAlignment="1">
      <alignment horizontal="right"/>
    </xf>
    <xf numFmtId="172" fontId="2" fillId="6" borderId="36" xfId="8" applyNumberFormat="1" applyFont="1" applyFill="1" applyBorder="1" applyAlignment="1">
      <alignment horizontal="right" vertical="center"/>
    </xf>
    <xf numFmtId="175" fontId="2" fillId="6" borderId="38" xfId="8" applyNumberFormat="1" applyFont="1" applyFill="1" applyBorder="1" applyAlignment="1">
      <alignment horizontal="right" vertical="center"/>
    </xf>
    <xf numFmtId="0" fontId="4" fillId="0" borderId="30" xfId="0" applyFont="1" applyBorder="1" applyAlignment="1"/>
    <xf numFmtId="0" fontId="4" fillId="0" borderId="13" xfId="0" applyFont="1" applyFill="1" applyBorder="1"/>
    <xf numFmtId="0" fontId="4" fillId="0" borderId="56" xfId="0" applyFont="1" applyFill="1" applyBorder="1"/>
    <xf numFmtId="0" fontId="4" fillId="0" borderId="13" xfId="0" applyFont="1" applyBorder="1"/>
    <xf numFmtId="0" fontId="4" fillId="0" borderId="56" xfId="0" applyFont="1" applyBorder="1"/>
    <xf numFmtId="1" fontId="4" fillId="0" borderId="13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 horizontal="center"/>
    </xf>
    <xf numFmtId="0" fontId="29" fillId="15" borderId="36" xfId="0" applyFont="1" applyFill="1" applyBorder="1" applyAlignment="1" applyProtection="1">
      <alignment horizontal="center"/>
      <protection locked="0"/>
    </xf>
    <xf numFmtId="1" fontId="29" fillId="15" borderId="13" xfId="0" applyNumberFormat="1" applyFont="1" applyFill="1" applyBorder="1" applyAlignment="1">
      <alignment horizontal="center"/>
    </xf>
    <xf numFmtId="9" fontId="29" fillId="15" borderId="13" xfId="1" applyFont="1" applyFill="1" applyBorder="1" applyAlignment="1">
      <alignment horizontal="center"/>
    </xf>
    <xf numFmtId="9" fontId="29" fillId="15" borderId="56" xfId="0" applyNumberFormat="1" applyFont="1" applyFill="1" applyBorder="1" applyAlignment="1">
      <alignment horizontal="center"/>
    </xf>
    <xf numFmtId="173" fontId="29" fillId="15" borderId="13" xfId="0" applyNumberFormat="1" applyFont="1" applyFill="1" applyBorder="1" applyAlignment="1">
      <alignment horizontal="center"/>
    </xf>
    <xf numFmtId="173" fontId="29" fillId="15" borderId="56" xfId="0" applyNumberFormat="1" applyFont="1" applyFill="1" applyBorder="1" applyAlignment="1">
      <alignment horizontal="center"/>
    </xf>
    <xf numFmtId="0" fontId="29" fillId="15" borderId="13" xfId="0" applyFont="1" applyFill="1" applyBorder="1" applyAlignment="1" applyProtection="1">
      <alignment horizontal="center"/>
      <protection locked="0"/>
    </xf>
    <xf numFmtId="0" fontId="29" fillId="15" borderId="35" xfId="0" applyFont="1" applyFill="1" applyBorder="1" applyAlignment="1" applyProtection="1">
      <alignment horizontal="center"/>
      <protection locked="0"/>
    </xf>
    <xf numFmtId="0" fontId="35" fillId="8" borderId="0" xfId="0" applyFont="1" applyFill="1" applyBorder="1" applyAlignment="1">
      <alignment horizontal="right"/>
    </xf>
    <xf numFmtId="0" fontId="2" fillId="8" borderId="0" xfId="0" applyFont="1" applyFill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6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0" borderId="45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2" borderId="45" xfId="0" applyFont="1" applyFill="1" applyBorder="1"/>
    <xf numFmtId="0" fontId="2" fillId="0" borderId="45" xfId="0" applyFont="1" applyBorder="1"/>
    <xf numFmtId="1" fontId="2" fillId="2" borderId="45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>
      <alignment horizontal="right" vertical="center"/>
    </xf>
    <xf numFmtId="167" fontId="28" fillId="0" borderId="0" xfId="8" applyNumberFormat="1" applyFont="1" applyFill="1" applyBorder="1" applyAlignment="1">
      <alignment horizontal="right"/>
    </xf>
    <xf numFmtId="0" fontId="23" fillId="9" borderId="45" xfId="0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/>
    </xf>
    <xf numFmtId="0" fontId="2" fillId="0" borderId="44" xfId="0" applyFont="1" applyBorder="1"/>
    <xf numFmtId="0" fontId="31" fillId="12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5" fillId="8" borderId="0" xfId="0" applyFont="1" applyFill="1" applyBorder="1"/>
    <xf numFmtId="0" fontId="35" fillId="8" borderId="0" xfId="0" applyFont="1" applyFill="1"/>
    <xf numFmtId="0" fontId="34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6" fillId="0" borderId="35" xfId="0" applyFont="1" applyBorder="1" applyAlignment="1"/>
    <xf numFmtId="0" fontId="36" fillId="0" borderId="36" xfId="0" applyFont="1" applyBorder="1" applyAlignment="1"/>
    <xf numFmtId="0" fontId="33" fillId="0" borderId="37" xfId="0" applyFont="1" applyBorder="1"/>
    <xf numFmtId="0" fontId="34" fillId="0" borderId="37" xfId="0" applyFont="1" applyBorder="1"/>
    <xf numFmtId="0" fontId="33" fillId="0" borderId="0" xfId="0" applyFont="1" applyBorder="1"/>
    <xf numFmtId="166" fontId="39" fillId="0" borderId="20" xfId="4" applyNumberFormat="1" applyFont="1" applyAlignment="1">
      <alignment horizontal="right" wrapText="1"/>
    </xf>
    <xf numFmtId="0" fontId="0" fillId="0" borderId="31" xfId="0" applyBorder="1"/>
    <xf numFmtId="0" fontId="0" fillId="0" borderId="31" xfId="0" applyFill="1" applyBorder="1" applyAlignment="1">
      <alignment horizontal="left"/>
    </xf>
    <xf numFmtId="0" fontId="17" fillId="0" borderId="57" xfId="5" applyFont="1" applyBorder="1">
      <alignment wrapText="1"/>
    </xf>
    <xf numFmtId="166" fontId="17" fillId="0" borderId="57" xfId="5" applyNumberFormat="1" applyFont="1" applyBorder="1" applyAlignment="1">
      <alignment horizontal="right" wrapText="1"/>
    </xf>
    <xf numFmtId="0" fontId="3" fillId="3" borderId="0" xfId="0" applyFont="1" applyFill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6" fillId="0" borderId="37" xfId="0" applyFont="1" applyFill="1" applyBorder="1" applyAlignment="1" applyProtection="1">
      <alignment horizontal="left"/>
      <protection locked="0"/>
    </xf>
    <xf numFmtId="0" fontId="36" fillId="0" borderId="38" xfId="0" applyFont="1" applyFill="1" applyBorder="1" applyAlignment="1" applyProtection="1">
      <alignment horizontal="left"/>
      <protection locked="0"/>
    </xf>
    <xf numFmtId="0" fontId="6" fillId="8" borderId="5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6" fillId="0" borderId="28" xfId="0" quotePrefix="1" applyFont="1" applyFill="1" applyBorder="1" applyAlignment="1" applyProtection="1">
      <alignment horizontal="left"/>
      <protection locked="0"/>
    </xf>
    <xf numFmtId="0" fontId="36" fillId="0" borderId="36" xfId="0" applyFont="1" applyFill="1" applyBorder="1" applyAlignment="1" applyProtection="1">
      <alignment horizontal="left"/>
      <protection locked="0"/>
    </xf>
    <xf numFmtId="0" fontId="36" fillId="0" borderId="3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30" xfId="0" quotePrefix="1" applyFont="1" applyFill="1" applyBorder="1" applyAlignment="1" applyProtection="1">
      <alignment horizontal="left"/>
      <protection locked="0"/>
    </xf>
    <xf numFmtId="0" fontId="36" fillId="0" borderId="35" xfId="0" applyFont="1" applyFill="1" applyBorder="1" applyAlignment="1" applyProtection="1">
      <alignment horizontal="left"/>
      <protection locked="0"/>
    </xf>
    <xf numFmtId="0" fontId="37" fillId="12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8" borderId="40" xfId="0" applyFont="1" applyFill="1" applyBorder="1" applyAlignment="1">
      <alignment horizontal="left"/>
    </xf>
    <xf numFmtId="0" fontId="2" fillId="8" borderId="42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0" fontId="6" fillId="8" borderId="43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5" fillId="8" borderId="31" xfId="0" applyFont="1" applyFill="1" applyBorder="1" applyAlignment="1">
      <alignment horizontal="right"/>
    </xf>
    <xf numFmtId="0" fontId="4" fillId="14" borderId="31" xfId="0" applyFont="1" applyFill="1" applyBorder="1" applyAlignment="1" applyProtection="1">
      <alignment horizontal="left"/>
      <protection locked="0"/>
    </xf>
    <xf numFmtId="0" fontId="4" fillId="14" borderId="35" xfId="0" applyFont="1" applyFill="1" applyBorder="1" applyAlignment="1" applyProtection="1">
      <alignment horizontal="left"/>
      <protection locked="0"/>
    </xf>
    <xf numFmtId="0" fontId="4" fillId="14" borderId="9" xfId="0" applyFont="1" applyFill="1" applyBorder="1" applyAlignment="1" applyProtection="1">
      <alignment horizontal="left"/>
      <protection locked="0"/>
    </xf>
    <xf numFmtId="0" fontId="4" fillId="14" borderId="36" xfId="0" applyFont="1" applyFill="1" applyBorder="1" applyAlignment="1" applyProtection="1">
      <alignment horizontal="left"/>
      <protection locked="0"/>
    </xf>
    <xf numFmtId="170" fontId="4" fillId="14" borderId="41" xfId="0" applyNumberFormat="1" applyFont="1" applyFill="1" applyBorder="1" applyAlignment="1" applyProtection="1">
      <alignment horizontal="left" vertical="center"/>
      <protection locked="0"/>
    </xf>
    <xf numFmtId="170" fontId="4" fillId="14" borderId="42" xfId="0" applyNumberFormat="1" applyFont="1" applyFill="1" applyBorder="1" applyAlignment="1" applyProtection="1">
      <alignment horizontal="left" vertical="center"/>
      <protection locked="0"/>
    </xf>
    <xf numFmtId="171" fontId="4" fillId="14" borderId="9" xfId="0" applyNumberFormat="1" applyFont="1" applyFill="1" applyBorder="1" applyAlignment="1" applyProtection="1">
      <alignment horizontal="left"/>
      <protection locked="0"/>
    </xf>
    <xf numFmtId="171" fontId="4" fillId="14" borderId="36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0" fontId="24" fillId="6" borderId="37" xfId="0" applyFont="1" applyFill="1" applyBorder="1" applyAlignment="1">
      <alignment horizontal="right"/>
    </xf>
    <xf numFmtId="0" fontId="24" fillId="6" borderId="0" xfId="0" applyFont="1" applyFill="1" applyBorder="1" applyAlignment="1">
      <alignment horizontal="right"/>
    </xf>
    <xf numFmtId="0" fontId="24" fillId="6" borderId="28" xfId="0" applyFont="1" applyFill="1" applyBorder="1" applyAlignment="1">
      <alignment horizontal="right"/>
    </xf>
    <xf numFmtId="0" fontId="24" fillId="6" borderId="9" xfId="0" applyFont="1" applyFill="1" applyBorder="1" applyAlignment="1">
      <alignment horizontal="right"/>
    </xf>
    <xf numFmtId="0" fontId="24" fillId="6" borderId="37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3" fillId="7" borderId="0" xfId="0" applyFont="1" applyFill="1" applyAlignment="1">
      <alignment horizontal="left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7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right" vertical="center"/>
    </xf>
    <xf numFmtId="0" fontId="24" fillId="6" borderId="31" xfId="0" applyFont="1" applyFill="1" applyBorder="1" applyAlignment="1">
      <alignment horizontal="right" vertical="center"/>
    </xf>
    <xf numFmtId="0" fontId="39" fillId="0" borderId="19" xfId="4" applyFont="1" applyBorder="1" applyAlignment="1">
      <alignment horizontal="center" wrapText="1"/>
    </xf>
    <xf numFmtId="0" fontId="17" fillId="0" borderId="24" xfId="2" applyFont="1" applyBorder="1" applyAlignment="1">
      <alignment horizontal="left" wrapText="1"/>
    </xf>
    <xf numFmtId="0" fontId="17" fillId="0" borderId="23" xfId="2" applyFont="1" applyBorder="1" applyAlignment="1">
      <alignment horizontal="left" wrapText="1"/>
    </xf>
    <xf numFmtId="0" fontId="9" fillId="5" borderId="28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9" fillId="5" borderId="29" xfId="2" applyFont="1" applyFill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9" fillId="5" borderId="30" xfId="2" applyFont="1" applyFill="1" applyBorder="1" applyAlignment="1">
      <alignment horizontal="center" vertical="center" wrapText="1"/>
    </xf>
    <xf numFmtId="0" fontId="9" fillId="5" borderId="31" xfId="2" applyFont="1" applyFill="1" applyBorder="1" applyAlignment="1">
      <alignment horizontal="center" vertical="center" wrapText="1"/>
    </xf>
    <xf numFmtId="0" fontId="9" fillId="5" borderId="32" xfId="2" applyFont="1" applyFill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4" fillId="0" borderId="37" xfId="0" applyFont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3" fillId="0" borderId="37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horizontal="left" vertical="top" wrapText="1" indent="1"/>
    </xf>
    <xf numFmtId="0" fontId="34" fillId="0" borderId="0" xfId="0" applyFont="1" applyAlignment="1">
      <alignment horizontal="left" vertical="top" wrapText="1" indent="1"/>
    </xf>
  </cellXfs>
  <cellStyles count="9">
    <cellStyle name="Body: normal cell" xfId="4" xr:uid="{AE8E0620-65B5-7E4D-9411-A1B8D3AA1832}"/>
    <cellStyle name="Comma" xfId="8" builtinId="3"/>
    <cellStyle name="Footnotes: top row" xfId="3" xr:uid="{A5E12BF1-28A6-8E45-99AD-F14030C1D1BE}"/>
    <cellStyle name="Header: bottom row" xfId="6" xr:uid="{48515C0B-419C-314B-BED1-301B26ACC2EB}"/>
    <cellStyle name="Normal" xfId="0" builtinId="0"/>
    <cellStyle name="Normal 2" xfId="2" xr:uid="{B8B3A83C-2A63-0546-A624-3682D452CD77}"/>
    <cellStyle name="Parent row" xfId="5" xr:uid="{4F37D051-2CC9-494D-BD91-6D951D110C37}"/>
    <cellStyle name="Percent" xfId="1" builtinId="5"/>
    <cellStyle name="Table title" xfId="7" xr:uid="{69E7AD6C-F670-9D48-B34F-6EDF8929892A}"/>
  </cellStyles>
  <dxfs count="9">
    <dxf>
      <font>
        <b/>
        <i val="0"/>
        <color rgb="FF6D6AC4"/>
      </font>
      <fill>
        <patternFill>
          <bgColor rgb="FFB6C9FF"/>
        </patternFill>
      </fill>
    </dxf>
    <dxf>
      <font>
        <b/>
        <i val="0"/>
        <color theme="8" tint="-0.499984740745262"/>
      </font>
      <fill>
        <patternFill>
          <bgColor theme="8" tint="0.59996337778862885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rgb="FF6D6AC4"/>
      </font>
      <fill>
        <patternFill>
          <bgColor rgb="FFB6C9FF"/>
        </patternFill>
      </fill>
    </dxf>
    <dxf>
      <font>
        <b/>
        <i val="0"/>
        <color theme="8" tint="-0.499984740745262"/>
      </font>
      <fill>
        <patternFill>
          <bgColor theme="8" tint="0.59996337778862885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  <dxf>
      <font>
        <b/>
        <i val="0"/>
        <color rgb="FF6D6AC4"/>
      </font>
      <fill>
        <patternFill>
          <bgColor rgb="FFB6C9FF"/>
        </patternFill>
      </fill>
    </dxf>
    <dxf>
      <font>
        <b/>
        <i val="0"/>
        <color theme="8" tint="-0.499984740745262"/>
      </font>
      <fill>
        <patternFill>
          <bgColor theme="8" tint="0.59996337778862885"/>
        </patternFill>
      </fill>
    </dxf>
    <dxf>
      <font>
        <b/>
        <i val="0"/>
        <color theme="5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9193"/>
      <color rgb="FF6D6AC4"/>
      <color rgb="FFB6C9FF"/>
      <color rgb="FF99ABFF"/>
      <color rgb="FF7A81FF"/>
      <color rgb="FFC4CAFF"/>
      <color rgb="FFB6B4FF"/>
      <color rgb="FF73FEFF"/>
      <color rgb="FF73F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Embodied and Operational Emissions</a:t>
            </a:r>
          </a:p>
        </c:rich>
      </c:tx>
      <c:layout>
        <c:manualLayout>
          <c:xMode val="edge"/>
          <c:yMode val="edge"/>
          <c:x val="0.24263652091674839"/>
          <c:y val="1.253941465610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236137448992759E-2"/>
          <c:y val="0.31683158311893922"/>
          <c:w val="0.90376386255100727"/>
          <c:h val="0.617876052962625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Sheet1!$E$5</c:f>
              <c:strCache>
                <c:ptCount val="1"/>
                <c:pt idx="0">
                  <c:v>Total Embodied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BE-BC41-8DB0-5D631F9F7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Calculator!$I$21:$I$31</c:f>
              <c:numCache>
                <c:formatCode>#,##0</c:formatCode>
                <c:ptCount val="11"/>
                <c:pt idx="1">
                  <c:v>0</c:v>
                </c:pt>
                <c:pt idx="3">
                  <c:v>125</c:v>
                </c:pt>
                <c:pt idx="4">
                  <c:v>135</c:v>
                </c:pt>
                <c:pt idx="6">
                  <c:v>135</c:v>
                </c:pt>
                <c:pt idx="7">
                  <c:v>145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0-2F48-80DB-CBF63124A469}"/>
            </c:ext>
          </c:extLst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Total Operational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B2-D345-A105-9BE59908DBC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B2-D345-A105-9BE59908D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Calculator!$N$21:$N$31</c:f>
              <c:numCache>
                <c:formatCode>#,##0</c:formatCode>
                <c:ptCount val="11"/>
                <c:pt idx="1">
                  <c:v>367.18779953015996</c:v>
                </c:pt>
                <c:pt idx="3">
                  <c:v>73.437559906031979</c:v>
                </c:pt>
                <c:pt idx="4">
                  <c:v>0</c:v>
                </c:pt>
                <c:pt idx="6">
                  <c:v>-220.31267971809598</c:v>
                </c:pt>
                <c:pt idx="7">
                  <c:v>-367.18779953015996</c:v>
                </c:pt>
                <c:pt idx="9">
                  <c:v>0</c:v>
                </c:pt>
                <c:pt idx="10">
                  <c:v>-367.18779953015996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0-2F48-80DB-CBF63124A4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0-2F48-80DB-CBF63124A4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4.1359605628555314E-3"/>
              <c:y val="0.51434127334229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Emissions</a:t>
            </a:r>
          </a:p>
        </c:rich>
      </c:tx>
      <c:layout>
        <c:manualLayout>
          <c:xMode val="edge"/>
          <c:yMode val="edge"/>
          <c:x val="0.40719417576463263"/>
          <c:y val="1.253941465610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35131022238628E-2"/>
          <c:y val="0.31683158311893922"/>
          <c:w val="0.90526486897776137"/>
          <c:h val="0.617876052962625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Sheet1!$E$6</c:f>
              <c:strCache>
                <c:ptCount val="1"/>
                <c:pt idx="0">
                  <c:v>Total Emissions</c:v>
                </c:pt>
              </c:strCache>
            </c:strRef>
          </c:tx>
          <c:spPr>
            <a:solidFill>
              <a:srgbClr val="6D6AC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Calculator!$P$21:$P$31</c:f>
              <c:numCache>
                <c:formatCode>#,##0</c:formatCode>
                <c:ptCount val="11"/>
                <c:pt idx="1">
                  <c:v>367.18779953015996</c:v>
                </c:pt>
                <c:pt idx="3">
                  <c:v>198.43755990603199</c:v>
                </c:pt>
                <c:pt idx="4">
                  <c:v>135</c:v>
                </c:pt>
                <c:pt idx="6">
                  <c:v>-85.312679718095978</c:v>
                </c:pt>
                <c:pt idx="7">
                  <c:v>-222.18779953015996</c:v>
                </c:pt>
                <c:pt idx="9">
                  <c:v>-5</c:v>
                </c:pt>
                <c:pt idx="10">
                  <c:v>-362.18779953015996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66-164E-BCBF-C01B335724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66-164E-BCBF-C01B335724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1.2077333671504824E-3"/>
              <c:y val="0.51434121467811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Embodied and Operational Emissions:</a:t>
            </a:r>
            <a:r>
              <a:rPr lang="en-US" sz="1600" b="1" baseline="0">
                <a:solidFill>
                  <a:schemeClr val="tx1"/>
                </a:solidFill>
              </a:rPr>
              <a:t> </a:t>
            </a:r>
            <a:r>
              <a:rPr lang="en-US" sz="1600" b="1">
                <a:solidFill>
                  <a:schemeClr val="tx1"/>
                </a:solidFill>
              </a:rPr>
              <a:t>Added and Avoided</a:t>
            </a:r>
          </a:p>
        </c:rich>
      </c:tx>
      <c:layout>
        <c:manualLayout>
          <c:xMode val="edge"/>
          <c:yMode val="edge"/>
          <c:x val="0.12878304213987476"/>
          <c:y val="1.25406731859379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98633619166113E-2"/>
          <c:y val="0.31683158311893922"/>
          <c:w val="0.90380136638083386"/>
          <c:h val="0.6178760529626259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Sheet1!$B$4</c:f>
              <c:strCache>
                <c:ptCount val="1"/>
                <c:pt idx="0">
                  <c:v>Embodied Added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CB-254D-8C9B-2CF247728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Calculator!$G$21:$G$31</c:f>
              <c:numCache>
                <c:formatCode>General</c:formatCode>
                <c:ptCount val="11"/>
                <c:pt idx="1">
                  <c:v>0</c:v>
                </c:pt>
                <c:pt idx="3" formatCode="#,##0">
                  <c:v>125</c:v>
                </c:pt>
                <c:pt idx="4" formatCode="#,##0">
                  <c:v>135</c:v>
                </c:pt>
                <c:pt idx="6" formatCode="#,##0">
                  <c:v>135</c:v>
                </c:pt>
                <c:pt idx="7" formatCode="#,##0">
                  <c:v>145</c:v>
                </c:pt>
                <c:pt idx="9" formatCode="#,##0">
                  <c:v>60</c:v>
                </c:pt>
                <c:pt idx="10" formatCode="#,##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B-254D-8C9B-2CF247728601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Embodied Avoided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8A-654B-A271-3BFCA99B20A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D4-514E-A152-B093D2DBEA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4-514E-A152-B093D2DBEA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D3-884B-9FEC-A9370E500D2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CB-254D-8C9B-2CF2477286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Calculator!$H$21:$H$31</c:f>
              <c:numCache>
                <c:formatCode>#,##0</c:formatCode>
                <c:ptCount val="11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-65</c:v>
                </c:pt>
                <c:pt idx="10">
                  <c:v>-65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B-254D-8C9B-2CF247728601}"/>
            </c:ext>
          </c:extLst>
        </c:ser>
        <c:ser>
          <c:idx val="0"/>
          <c:order val="3"/>
          <c:tx>
            <c:strRef>
              <c:f>Sheet1!$B$6</c:f>
              <c:strCache>
                <c:ptCount val="1"/>
                <c:pt idx="0">
                  <c:v>Operational Added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D3-884B-9FEC-A9370E500D2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D3-884B-9FEC-A9370E500D2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D3-884B-9FEC-A9370E500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Calculator!$L$21:$L$31</c:f>
              <c:numCache>
                <c:formatCode>#,##0</c:formatCode>
                <c:ptCount val="11"/>
                <c:pt idx="1">
                  <c:v>367.18779953015996</c:v>
                </c:pt>
                <c:pt idx="3">
                  <c:v>73.437559906031979</c:v>
                </c:pt>
                <c:pt idx="4">
                  <c:v>0</c:v>
                </c:pt>
                <c:pt idx="6">
                  <c:v>73.437559906031979</c:v>
                </c:pt>
                <c:pt idx="7">
                  <c:v>0</c:v>
                </c:pt>
                <c:pt idx="9">
                  <c:v>183.59389976507998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CB-254D-8C9B-2CF247728601}"/>
            </c:ext>
          </c:extLst>
        </c:ser>
        <c:ser>
          <c:idx val="1"/>
          <c:order val="4"/>
          <c:tx>
            <c:strRef>
              <c:f>Sheet1!$B$7</c:f>
              <c:strCache>
                <c:ptCount val="1"/>
                <c:pt idx="0">
                  <c:v>Operational Avoided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CB-254D-8C9B-2CF2477286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D4-514E-A152-B093D2DBEA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D4-514E-A152-B093D2DBE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Calculator!$M$21:$M$31</c:f>
              <c:numCache>
                <c:formatCode>General</c:formatCode>
                <c:ptCount val="11"/>
                <c:pt idx="1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6" formatCode="#,##0">
                  <c:v>-293.75023962412797</c:v>
                </c:pt>
                <c:pt idx="7" formatCode="#,##0">
                  <c:v>-367.18779953015996</c:v>
                </c:pt>
                <c:pt idx="9" formatCode="#,##0">
                  <c:v>-183.59389976507998</c:v>
                </c:pt>
                <c:pt idx="10" formatCode="#,##0">
                  <c:v>-367.18779953015996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CB-254D-8C9B-2CF247728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Calculator!$B$21:$C$31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CB-254D-8C9B-2CF2477286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4.1359605628555314E-3"/>
              <c:y val="0.51434127334229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20797938554595"/>
          <c:y val="0.93844484090940294"/>
          <c:w val="0.7573043917539416"/>
          <c:h val="4.7789683769818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Embodied and Operational Emissions</a:t>
            </a:r>
          </a:p>
        </c:rich>
      </c:tx>
      <c:layout>
        <c:manualLayout>
          <c:xMode val="edge"/>
          <c:yMode val="edge"/>
          <c:x val="0.24263652091674839"/>
          <c:y val="1.253941465610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236137448992759E-2"/>
          <c:y val="0.31683158311893922"/>
          <c:w val="0.90376386255100727"/>
          <c:h val="0.617876052962625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Sheet1!$E$5</c:f>
              <c:strCache>
                <c:ptCount val="1"/>
                <c:pt idx="0">
                  <c:v>Total Embodied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5-48E1-A35A-D46576CA8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(2)'!$I$21:$I$31</c:f>
              <c:numCache>
                <c:formatCode>#,##0</c:formatCode>
                <c:ptCount val="11"/>
                <c:pt idx="1">
                  <c:v>0</c:v>
                </c:pt>
                <c:pt idx="3">
                  <c:v>5000</c:v>
                </c:pt>
                <c:pt idx="4">
                  <c:v>5200.0000000000009</c:v>
                </c:pt>
                <c:pt idx="6">
                  <c:v>5200.0000000000009</c:v>
                </c:pt>
                <c:pt idx="7">
                  <c:v>5400</c:v>
                </c:pt>
                <c:pt idx="9">
                  <c:v>-2600</c:v>
                </c:pt>
                <c:pt idx="10">
                  <c:v>-2400.0000000000009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5-48E1-A35A-D46576CA80D1}"/>
            </c:ext>
          </c:extLst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Total Operational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5-48E1-A35A-D46576CA80D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5-48E1-A35A-D46576CA8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(2)'!$N$21:$N$31</c:f>
              <c:numCache>
                <c:formatCode>#,##0</c:formatCode>
                <c:ptCount val="11"/>
                <c:pt idx="1">
                  <c:v>367.18779953015996</c:v>
                </c:pt>
                <c:pt idx="3">
                  <c:v>73.437559906031979</c:v>
                </c:pt>
                <c:pt idx="4">
                  <c:v>0</c:v>
                </c:pt>
                <c:pt idx="6">
                  <c:v>-220.31267971809598</c:v>
                </c:pt>
                <c:pt idx="7">
                  <c:v>-367.18779953015996</c:v>
                </c:pt>
                <c:pt idx="9">
                  <c:v>0</c:v>
                </c:pt>
                <c:pt idx="10">
                  <c:v>-367.18779953015996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E5-48E1-A35A-D46576CA80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5-48E1-A35A-D46576CA80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4.1359605628555314E-3"/>
              <c:y val="0.51434127334229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Emissions</a:t>
            </a:r>
          </a:p>
        </c:rich>
      </c:tx>
      <c:layout>
        <c:manualLayout>
          <c:xMode val="edge"/>
          <c:yMode val="edge"/>
          <c:x val="0.40719417576463263"/>
          <c:y val="1.253941465610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35131022238628E-2"/>
          <c:y val="0.31683158311893922"/>
          <c:w val="0.90526486897776137"/>
          <c:h val="0.617876052962625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Sheet1!$E$6</c:f>
              <c:strCache>
                <c:ptCount val="1"/>
                <c:pt idx="0">
                  <c:v>Total Emissions</c:v>
                </c:pt>
              </c:strCache>
            </c:strRef>
          </c:tx>
          <c:spPr>
            <a:solidFill>
              <a:srgbClr val="6D6AC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(2)'!$P$21:$P$31</c:f>
              <c:numCache>
                <c:formatCode>#,##0</c:formatCode>
                <c:ptCount val="11"/>
                <c:pt idx="1">
                  <c:v>367.18779953015996</c:v>
                </c:pt>
                <c:pt idx="3">
                  <c:v>5073.4375599060322</c:v>
                </c:pt>
                <c:pt idx="4">
                  <c:v>5200.0000000000009</c:v>
                </c:pt>
                <c:pt idx="6">
                  <c:v>4979.6873202819052</c:v>
                </c:pt>
                <c:pt idx="7">
                  <c:v>5032.8122004698398</c:v>
                </c:pt>
                <c:pt idx="9">
                  <c:v>-2600</c:v>
                </c:pt>
                <c:pt idx="10">
                  <c:v>-2767.1877995301611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7-4896-BE16-A7415C30D0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7-4896-BE16-A7415C30D0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1.2077333671504824E-3"/>
              <c:y val="0.51434121467811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Embodied and Operational Emissions:</a:t>
            </a:r>
            <a:r>
              <a:rPr lang="en-US" sz="1600" b="1" baseline="0">
                <a:solidFill>
                  <a:schemeClr val="tx1"/>
                </a:solidFill>
              </a:rPr>
              <a:t> </a:t>
            </a:r>
            <a:r>
              <a:rPr lang="en-US" sz="1600" b="1">
                <a:solidFill>
                  <a:schemeClr val="tx1"/>
                </a:solidFill>
              </a:rPr>
              <a:t>Added and Avoided</a:t>
            </a:r>
          </a:p>
        </c:rich>
      </c:tx>
      <c:layout>
        <c:manualLayout>
          <c:xMode val="edge"/>
          <c:yMode val="edge"/>
          <c:x val="0.12878304213987476"/>
          <c:y val="1.25406731859379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98633619166113E-2"/>
          <c:y val="0.31683158311893922"/>
          <c:w val="0.90380136638083386"/>
          <c:h val="0.6178760529626259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Sheet1!$B$4</c:f>
              <c:strCache>
                <c:ptCount val="1"/>
                <c:pt idx="0">
                  <c:v>Embodied Added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2D-4634-9018-CBBD23F3F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(2)'!$G$21:$G$31</c:f>
              <c:numCache>
                <c:formatCode>General</c:formatCode>
                <c:ptCount val="11"/>
                <c:pt idx="1">
                  <c:v>0</c:v>
                </c:pt>
                <c:pt idx="3" formatCode="#,##0">
                  <c:v>5000</c:v>
                </c:pt>
                <c:pt idx="4" formatCode="#,##0">
                  <c:v>5200.0000000000009</c:v>
                </c:pt>
                <c:pt idx="6" formatCode="#,##0">
                  <c:v>5200.0000000000009</c:v>
                </c:pt>
                <c:pt idx="7" formatCode="#,##0">
                  <c:v>5400</c:v>
                </c:pt>
                <c:pt idx="9" formatCode="#,##0">
                  <c:v>1200</c:v>
                </c:pt>
                <c:pt idx="10" formatCode="#,##0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D-4634-9018-CBBD23F3FFC8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Embodied Avoided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2D-4634-9018-CBBD23F3F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2D-4634-9018-CBBD23F3F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2D-4634-9018-CBBD23F3F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2D-4634-9018-CBBD23F3F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2D-4634-9018-CBBD23F3F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(2)'!$H$21:$H$31</c:f>
              <c:numCache>
                <c:formatCode>#,##0</c:formatCode>
                <c:ptCount val="11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-3800</c:v>
                </c:pt>
                <c:pt idx="10">
                  <c:v>-3800.0000000000009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2D-4634-9018-CBBD23F3FFC8}"/>
            </c:ext>
          </c:extLst>
        </c:ser>
        <c:ser>
          <c:idx val="0"/>
          <c:order val="3"/>
          <c:tx>
            <c:strRef>
              <c:f>Sheet1!$B$6</c:f>
              <c:strCache>
                <c:ptCount val="1"/>
                <c:pt idx="0">
                  <c:v>Operational Added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2D-4634-9018-CBBD23F3F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2D-4634-9018-CBBD23F3FFC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2D-4634-9018-CBBD23F3F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(2)'!$L$21:$L$31</c:f>
              <c:numCache>
                <c:formatCode>#,##0</c:formatCode>
                <c:ptCount val="11"/>
                <c:pt idx="1">
                  <c:v>367.18779953015996</c:v>
                </c:pt>
                <c:pt idx="3">
                  <c:v>73.437559906031979</c:v>
                </c:pt>
                <c:pt idx="4">
                  <c:v>0</c:v>
                </c:pt>
                <c:pt idx="6">
                  <c:v>73.437559906031979</c:v>
                </c:pt>
                <c:pt idx="7">
                  <c:v>0</c:v>
                </c:pt>
                <c:pt idx="9">
                  <c:v>183.59389976507998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2D-4634-9018-CBBD23F3FFC8}"/>
            </c:ext>
          </c:extLst>
        </c:ser>
        <c:ser>
          <c:idx val="1"/>
          <c:order val="4"/>
          <c:tx>
            <c:strRef>
              <c:f>Sheet1!$B$7</c:f>
              <c:strCache>
                <c:ptCount val="1"/>
                <c:pt idx="0">
                  <c:v>Operational Avoided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2D-4634-9018-CBBD23F3F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2D-4634-9018-CBBD23F3F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2D-4634-9018-CBBD23F3F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(2)'!$M$21:$M$31</c:f>
              <c:numCache>
                <c:formatCode>General</c:formatCode>
                <c:ptCount val="11"/>
                <c:pt idx="1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6" formatCode="#,##0">
                  <c:v>-293.75023962412797</c:v>
                </c:pt>
                <c:pt idx="7" formatCode="#,##0">
                  <c:v>-367.18779953015996</c:v>
                </c:pt>
                <c:pt idx="9" formatCode="#,##0">
                  <c:v>-183.59389976507998</c:v>
                </c:pt>
                <c:pt idx="10" formatCode="#,##0">
                  <c:v>-367.18779953015996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D2D-4634-9018-CBBD23F3F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'Calculator (2)'!$B$21:$C$31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D2D-4634-9018-CBBD23F3FF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4.1359605628555314E-3"/>
              <c:y val="0.51434127334229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20797938554595"/>
          <c:y val="0.93844484090940294"/>
          <c:w val="0.7573043917539416"/>
          <c:h val="4.7789683769818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Embodied and Operational Emissions</a:t>
            </a:r>
          </a:p>
        </c:rich>
      </c:tx>
      <c:layout>
        <c:manualLayout>
          <c:xMode val="edge"/>
          <c:yMode val="edge"/>
          <c:x val="0.24263652091674839"/>
          <c:y val="1.253941465610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236137448992759E-2"/>
          <c:y val="0.31683158311893922"/>
          <c:w val="0.90376386255100727"/>
          <c:h val="0.617876052962625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Sheet1!$E$5</c:f>
              <c:strCache>
                <c:ptCount val="1"/>
                <c:pt idx="0">
                  <c:v>Total Embodied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19-4061-8924-363D30EE7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(3)'!$I$21:$I$31</c:f>
              <c:numCache>
                <c:formatCode>#,##0</c:formatCode>
                <c:ptCount val="11"/>
                <c:pt idx="1">
                  <c:v>0</c:v>
                </c:pt>
                <c:pt idx="3">
                  <c:v>5000</c:v>
                </c:pt>
                <c:pt idx="4">
                  <c:v>5200.0000000000009</c:v>
                </c:pt>
                <c:pt idx="6">
                  <c:v>5200.0000000000009</c:v>
                </c:pt>
                <c:pt idx="7">
                  <c:v>5400</c:v>
                </c:pt>
                <c:pt idx="9">
                  <c:v>-2600</c:v>
                </c:pt>
                <c:pt idx="10">
                  <c:v>-2400.0000000000009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9-4061-8924-363D30EE7817}"/>
            </c:ext>
          </c:extLst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Total Operational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19-4061-8924-363D30EE781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19-4061-8924-363D30EE7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(3)'!$N$21:$N$31</c:f>
              <c:numCache>
                <c:formatCode>#,##0</c:formatCode>
                <c:ptCount val="11"/>
                <c:pt idx="1">
                  <c:v>734.37559906031993</c:v>
                </c:pt>
                <c:pt idx="3">
                  <c:v>146.87511981206396</c:v>
                </c:pt>
                <c:pt idx="4">
                  <c:v>0</c:v>
                </c:pt>
                <c:pt idx="6">
                  <c:v>-440.62535943619196</c:v>
                </c:pt>
                <c:pt idx="7">
                  <c:v>-734.37559906031993</c:v>
                </c:pt>
                <c:pt idx="9">
                  <c:v>0</c:v>
                </c:pt>
                <c:pt idx="10">
                  <c:v>-734.37559906031993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19-4061-8924-363D30EE78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19-4061-8924-363D30EE78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4.1359605628555314E-3"/>
              <c:y val="0.51434127334229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Emissions</a:t>
            </a:r>
          </a:p>
        </c:rich>
      </c:tx>
      <c:layout>
        <c:manualLayout>
          <c:xMode val="edge"/>
          <c:yMode val="edge"/>
          <c:x val="0.40719417576463263"/>
          <c:y val="1.253941465610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35131022238628E-2"/>
          <c:y val="0.31683158311893922"/>
          <c:w val="0.90526486897776137"/>
          <c:h val="0.6178760529626259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Sheet1!$E$6</c:f>
              <c:strCache>
                <c:ptCount val="1"/>
                <c:pt idx="0">
                  <c:v>Total Emissions</c:v>
                </c:pt>
              </c:strCache>
            </c:strRef>
          </c:tx>
          <c:spPr>
            <a:solidFill>
              <a:srgbClr val="6D6AC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(3)'!$P$21:$P$31</c:f>
              <c:numCache>
                <c:formatCode>#,##0</c:formatCode>
                <c:ptCount val="11"/>
                <c:pt idx="1">
                  <c:v>734.37559906031993</c:v>
                </c:pt>
                <c:pt idx="3">
                  <c:v>5146.8751198120635</c:v>
                </c:pt>
                <c:pt idx="4">
                  <c:v>5200.0000000000009</c:v>
                </c:pt>
                <c:pt idx="6">
                  <c:v>4759.3746405638085</c:v>
                </c:pt>
                <c:pt idx="7">
                  <c:v>4665.6244009396796</c:v>
                </c:pt>
                <c:pt idx="9">
                  <c:v>-2600</c:v>
                </c:pt>
                <c:pt idx="10">
                  <c:v>-3134.3755990603208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E-4144-ABB6-FA83773C26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E-4144-ABB6-FA83773C26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1.2077333671504824E-3"/>
              <c:y val="0.51434121467811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Embodied and Operational Emissions:</a:t>
            </a:r>
            <a:r>
              <a:rPr lang="en-US" sz="1600" b="1" baseline="0">
                <a:solidFill>
                  <a:schemeClr val="tx1"/>
                </a:solidFill>
              </a:rPr>
              <a:t> </a:t>
            </a:r>
            <a:r>
              <a:rPr lang="en-US" sz="1600" b="1">
                <a:solidFill>
                  <a:schemeClr val="tx1"/>
                </a:solidFill>
              </a:rPr>
              <a:t>Added and Avoided</a:t>
            </a:r>
          </a:p>
        </c:rich>
      </c:tx>
      <c:layout>
        <c:manualLayout>
          <c:xMode val="edge"/>
          <c:yMode val="edge"/>
          <c:x val="0.12878304213987476"/>
          <c:y val="1.25406731859379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98633619166113E-2"/>
          <c:y val="0.31683158311893922"/>
          <c:w val="0.90380136638083386"/>
          <c:h val="0.6178760529626259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Sheet1!$B$4</c:f>
              <c:strCache>
                <c:ptCount val="1"/>
                <c:pt idx="0">
                  <c:v>Embodied Added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1-4715-99BE-D29586238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(3)'!$G$21:$G$31</c:f>
              <c:numCache>
                <c:formatCode>General</c:formatCode>
                <c:ptCount val="11"/>
                <c:pt idx="1">
                  <c:v>0</c:v>
                </c:pt>
                <c:pt idx="3" formatCode="#,##0">
                  <c:v>5000</c:v>
                </c:pt>
                <c:pt idx="4" formatCode="#,##0">
                  <c:v>5200.0000000000009</c:v>
                </c:pt>
                <c:pt idx="6" formatCode="#,##0">
                  <c:v>5200.0000000000009</c:v>
                </c:pt>
                <c:pt idx="7" formatCode="#,##0">
                  <c:v>5400</c:v>
                </c:pt>
                <c:pt idx="9" formatCode="#,##0">
                  <c:v>1200</c:v>
                </c:pt>
                <c:pt idx="10" formatCode="#,##0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1-4715-99BE-D295862388EB}"/>
            </c:ext>
          </c:extLst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Embodied Avoided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C1-4715-99BE-D295862388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C1-4715-99BE-D295862388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C1-4715-99BE-D295862388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C1-4715-99BE-D295862388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C1-4715-99BE-D29586238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(3)'!$H$21:$H$31</c:f>
              <c:numCache>
                <c:formatCode>#,##0</c:formatCode>
                <c:ptCount val="11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-3800</c:v>
                </c:pt>
                <c:pt idx="10">
                  <c:v>-3800.0000000000009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C1-4715-99BE-D295862388EB}"/>
            </c:ext>
          </c:extLst>
        </c:ser>
        <c:ser>
          <c:idx val="0"/>
          <c:order val="3"/>
          <c:tx>
            <c:strRef>
              <c:f>Sheet1!$B$6</c:f>
              <c:strCache>
                <c:ptCount val="1"/>
                <c:pt idx="0">
                  <c:v>Operational Added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C1-4715-99BE-D295862388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C1-4715-99BE-D295862388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C1-4715-99BE-D29586238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(3)'!$L$21:$L$31</c:f>
              <c:numCache>
                <c:formatCode>#,##0</c:formatCode>
                <c:ptCount val="11"/>
                <c:pt idx="1">
                  <c:v>734.37559906031993</c:v>
                </c:pt>
                <c:pt idx="3">
                  <c:v>146.87511981206396</c:v>
                </c:pt>
                <c:pt idx="4">
                  <c:v>0</c:v>
                </c:pt>
                <c:pt idx="6">
                  <c:v>146.87511981206396</c:v>
                </c:pt>
                <c:pt idx="7">
                  <c:v>0</c:v>
                </c:pt>
                <c:pt idx="9">
                  <c:v>367.18779953015996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C1-4715-99BE-D295862388EB}"/>
            </c:ext>
          </c:extLst>
        </c:ser>
        <c:ser>
          <c:idx val="1"/>
          <c:order val="4"/>
          <c:tx>
            <c:strRef>
              <c:f>Sheet1!$B$7</c:f>
              <c:strCache>
                <c:ptCount val="1"/>
                <c:pt idx="0">
                  <c:v>Operational Avoided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C1-4715-99BE-D295862388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C1-4715-99BE-D295862388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C1-4715-99BE-D29586238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'Calculator (3)'!$M$21:$M$31</c:f>
              <c:numCache>
                <c:formatCode>General</c:formatCode>
                <c:ptCount val="11"/>
                <c:pt idx="1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6" formatCode="#,##0">
                  <c:v>-587.50047924825594</c:v>
                </c:pt>
                <c:pt idx="7" formatCode="#,##0">
                  <c:v>-734.37559906031993</c:v>
                </c:pt>
                <c:pt idx="9" formatCode="#,##0">
                  <c:v>-367.18779953015996</c:v>
                </c:pt>
                <c:pt idx="10" formatCode="#,##0">
                  <c:v>-734.37559906031993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C1-4715-99BE-D2958623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4972224"/>
        <c:axId val="297120752"/>
      </c:barChart>
      <c:lineChart>
        <c:grouping val="standar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Zero Line</c:v>
                </c:pt>
              </c:strCache>
            </c:strRef>
          </c:tx>
          <c:spPr>
            <a:ln w="31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'Calculator (3)'!$B$21:$C$31</c:f>
              <c:multiLvlStrCache>
                <c:ptCount val="11"/>
                <c:lvl>
                  <c:pt idx="3">
                    <c:v>Efficient</c:v>
                  </c:pt>
                  <c:pt idx="4">
                    <c:v>ZNC</c:v>
                  </c:pt>
                  <c:pt idx="6">
                    <c:v>Efficient</c:v>
                  </c:pt>
                  <c:pt idx="7">
                    <c:v>ZNC</c:v>
                  </c:pt>
                  <c:pt idx="9">
                    <c:v>Efficient</c:v>
                  </c:pt>
                  <c:pt idx="10">
                    <c:v>ZNC</c:v>
                  </c:pt>
                </c:lvl>
                <c:lvl>
                  <c:pt idx="1">
                    <c:v>Baseline</c:v>
                  </c:pt>
                  <c:pt idx="2">
                    <c:v> </c:v>
                  </c:pt>
                  <c:pt idx="3">
                    <c:v>New Building on Vacant Site</c:v>
                  </c:pt>
                  <c:pt idx="5">
                    <c:v> </c:v>
                  </c:pt>
                  <c:pt idx="6">
                    <c:v>New Building to Replace Existing</c:v>
                  </c:pt>
                  <c:pt idx="8">
                    <c:v> </c:v>
                  </c:pt>
                  <c:pt idx="9">
                    <c:v>Retrofit Existing Building</c:v>
                  </c:pt>
                </c:lvl>
              </c:multiLvlStrCache>
            </c:multiLvlStrRef>
          </c:cat>
          <c:val>
            <c:numRef>
              <c:f>Sheet1!$C$1:$C$12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8C1-4715-99BE-D295862388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117808"/>
        <c:axId val="293940592"/>
      </c:lineChart>
      <c:catAx>
        <c:axId val="3149722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97120752"/>
        <c:crosses val="max"/>
        <c:auto val="1"/>
        <c:lblAlgn val="ctr"/>
        <c:lblOffset val="100"/>
        <c:noMultiLvlLbl val="0"/>
      </c:catAx>
      <c:valAx>
        <c:axId val="297120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 b="1"/>
                  <a:t>Tons CO</a:t>
                </a:r>
                <a:r>
                  <a:rPr lang="en-US" b="1" baseline="-25000"/>
                  <a:t>2</a:t>
                </a:r>
                <a:r>
                  <a:rPr lang="en-US" b="1"/>
                  <a:t>e</a:t>
                </a:r>
              </a:p>
            </c:rich>
          </c:tx>
          <c:layout>
            <c:manualLayout>
              <c:xMode val="edge"/>
              <c:yMode val="edge"/>
              <c:x val="4.1359605628555314E-3"/>
              <c:y val="0.51434127334229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14972224"/>
        <c:crosses val="autoZero"/>
        <c:crossBetween val="between"/>
      </c:valAx>
      <c:valAx>
        <c:axId val="293940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12117808"/>
        <c:crosses val="max"/>
        <c:crossBetween val="between"/>
      </c:valAx>
      <c:catAx>
        <c:axId val="3121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94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20797938554595"/>
          <c:y val="0.93844484090940294"/>
          <c:w val="0.7573043917539416"/>
          <c:h val="4.7789683769818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79826</xdr:colOff>
      <xdr:row>34</xdr:row>
      <xdr:rowOff>108858</xdr:rowOff>
    </xdr:from>
    <xdr:to>
      <xdr:col>24</xdr:col>
      <xdr:colOff>388054</xdr:colOff>
      <xdr:row>57</xdr:row>
      <xdr:rowOff>127001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ECF2AE-E1FF-C146-B24A-22BB128CE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108857</xdr:rowOff>
    </xdr:from>
    <xdr:to>
      <xdr:col>7</xdr:col>
      <xdr:colOff>241300</xdr:colOff>
      <xdr:row>57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F9AB367-7FEF-E64B-AF47-16875A7CE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512032</xdr:colOff>
      <xdr:row>34</xdr:row>
      <xdr:rowOff>108857</xdr:rowOff>
    </xdr:from>
    <xdr:to>
      <xdr:col>14</xdr:col>
      <xdr:colOff>268112</xdr:colOff>
      <xdr:row>57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E9CD663-4A2C-E946-9FFA-8161782E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79826</xdr:colOff>
      <xdr:row>34</xdr:row>
      <xdr:rowOff>108858</xdr:rowOff>
    </xdr:from>
    <xdr:to>
      <xdr:col>24</xdr:col>
      <xdr:colOff>388054</xdr:colOff>
      <xdr:row>57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6B26C9-6CBE-4AFB-958B-75C078F56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108857</xdr:rowOff>
    </xdr:from>
    <xdr:to>
      <xdr:col>7</xdr:col>
      <xdr:colOff>241300</xdr:colOff>
      <xdr:row>57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2C99DE-18E4-4F27-BA7B-F2FC22E4B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512032</xdr:colOff>
      <xdr:row>34</xdr:row>
      <xdr:rowOff>108857</xdr:rowOff>
    </xdr:from>
    <xdr:to>
      <xdr:col>14</xdr:col>
      <xdr:colOff>268112</xdr:colOff>
      <xdr:row>57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81E120-098E-4D2C-ABCF-314C396AA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79826</xdr:colOff>
      <xdr:row>34</xdr:row>
      <xdr:rowOff>108858</xdr:rowOff>
    </xdr:from>
    <xdr:to>
      <xdr:col>24</xdr:col>
      <xdr:colOff>388054</xdr:colOff>
      <xdr:row>57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7051FA-0771-422D-8376-C19BDBFAC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34</xdr:row>
      <xdr:rowOff>108857</xdr:rowOff>
    </xdr:from>
    <xdr:to>
      <xdr:col>7</xdr:col>
      <xdr:colOff>241300</xdr:colOff>
      <xdr:row>57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C239E4-5D91-484B-852F-83DBB063A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512032</xdr:colOff>
      <xdr:row>34</xdr:row>
      <xdr:rowOff>108857</xdr:rowOff>
    </xdr:from>
    <xdr:to>
      <xdr:col>14</xdr:col>
      <xdr:colOff>268112</xdr:colOff>
      <xdr:row>57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155783-145B-4E92-9C3F-7ADFAE0D3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1/Dropbox%20(Architecture%202030)/Architecture%202030/Initiatives/achieving%20zero/Zero%20Cities%20Project/b-Documents/Building%20Sector%20Analysis/Boulder/Boulder-SpaceTypeMatc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ce Type Matchi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01FC-D92D-FA41-B145-B15393BDE100}">
  <dimension ref="A1:M54"/>
  <sheetViews>
    <sheetView zoomScaleNormal="100" workbookViewId="0">
      <selection activeCell="B25" sqref="B25"/>
    </sheetView>
  </sheetViews>
  <sheetFormatPr defaultColWidth="10.84765625" defaultRowHeight="18.3"/>
  <cols>
    <col min="1" max="1" width="2.1484375" style="124" customWidth="1"/>
    <col min="2" max="2" width="10.84765625" style="124"/>
    <col min="3" max="3" width="13.1484375" style="124" customWidth="1"/>
    <col min="4" max="16384" width="10.84765625" style="124"/>
  </cols>
  <sheetData>
    <row r="1" spans="1:13" ht="20.399999999999999">
      <c r="A1" s="172" t="s">
        <v>530</v>
      </c>
      <c r="F1"/>
      <c r="G1"/>
      <c r="H1"/>
      <c r="M1" s="178" t="s">
        <v>524</v>
      </c>
    </row>
    <row r="2" spans="1:13" ht="16" customHeight="1">
      <c r="A2" s="174" t="s">
        <v>531</v>
      </c>
      <c r="B2" s="173"/>
      <c r="C2" s="173"/>
      <c r="D2" s="173"/>
      <c r="E2" s="173"/>
      <c r="F2" s="173"/>
      <c r="G2" s="173"/>
      <c r="H2" s="173"/>
      <c r="M2" s="177"/>
    </row>
    <row r="3" spans="1:13">
      <c r="A3" s="124" t="s">
        <v>533</v>
      </c>
      <c r="M3" s="178" t="s">
        <v>557</v>
      </c>
    </row>
    <row r="4" spans="1:13">
      <c r="A4" s="124" t="s">
        <v>532</v>
      </c>
      <c r="M4" s="178" t="s">
        <v>558</v>
      </c>
    </row>
    <row r="5" spans="1:13">
      <c r="A5" s="171" t="s">
        <v>529</v>
      </c>
      <c r="G5"/>
      <c r="H5"/>
      <c r="M5" s="178" t="s">
        <v>559</v>
      </c>
    </row>
    <row r="6" spans="1:13">
      <c r="B6" s="124" t="s">
        <v>452</v>
      </c>
      <c r="G6"/>
      <c r="H6"/>
      <c r="M6" s="177" t="s">
        <v>542</v>
      </c>
    </row>
    <row r="7" spans="1:13">
      <c r="B7" s="124" t="s">
        <v>510</v>
      </c>
      <c r="G7"/>
      <c r="H7"/>
      <c r="M7" s="177" t="s">
        <v>544</v>
      </c>
    </row>
    <row r="8" spans="1:13">
      <c r="B8" s="124" t="s">
        <v>454</v>
      </c>
      <c r="F8"/>
      <c r="G8"/>
      <c r="H8"/>
      <c r="M8" s="177" t="s">
        <v>521</v>
      </c>
    </row>
    <row r="9" spans="1:13">
      <c r="B9" s="124" t="s">
        <v>453</v>
      </c>
      <c r="D9"/>
      <c r="E9"/>
      <c r="F9"/>
      <c r="G9"/>
      <c r="H9"/>
      <c r="M9" s="177" t="s">
        <v>525</v>
      </c>
    </row>
    <row r="10" spans="1:13">
      <c r="M10" s="177" t="s">
        <v>555</v>
      </c>
    </row>
    <row r="11" spans="1:13" ht="20.399999999999999">
      <c r="A11" s="172" t="s">
        <v>512</v>
      </c>
      <c r="M11" s="177" t="s">
        <v>556</v>
      </c>
    </row>
    <row r="12" spans="1:13">
      <c r="A12" s="171" t="s">
        <v>513</v>
      </c>
      <c r="E12"/>
      <c r="F12"/>
      <c r="G12"/>
      <c r="H12"/>
      <c r="M12" s="177" t="s">
        <v>526</v>
      </c>
    </row>
    <row r="13" spans="1:13">
      <c r="B13" s="171" t="s">
        <v>1</v>
      </c>
      <c r="D13" s="124" t="s">
        <v>517</v>
      </c>
      <c r="H13"/>
      <c r="M13" s="177" t="s">
        <v>541</v>
      </c>
    </row>
    <row r="14" spans="1:13">
      <c r="B14" s="171" t="s">
        <v>457</v>
      </c>
      <c r="D14" s="124" t="s">
        <v>517</v>
      </c>
      <c r="G14"/>
      <c r="H14"/>
      <c r="M14" s="177"/>
    </row>
    <row r="15" spans="1:13">
      <c r="B15" s="171" t="s">
        <v>458</v>
      </c>
      <c r="D15" s="124" t="s">
        <v>517</v>
      </c>
      <c r="G15"/>
      <c r="H15"/>
      <c r="M15" s="177"/>
    </row>
    <row r="16" spans="1:13">
      <c r="B16" s="171" t="s">
        <v>346</v>
      </c>
      <c r="D16" s="124" t="s">
        <v>554</v>
      </c>
      <c r="M16" s="178"/>
    </row>
    <row r="17" spans="1:13">
      <c r="B17" s="171" t="s">
        <v>433</v>
      </c>
      <c r="D17" s="124" t="s">
        <v>518</v>
      </c>
      <c r="H17"/>
      <c r="M17" s="177"/>
    </row>
    <row r="18" spans="1:13">
      <c r="A18" s="124" t="s">
        <v>537</v>
      </c>
      <c r="D18"/>
      <c r="E18"/>
      <c r="F18"/>
      <c r="G18"/>
      <c r="H18"/>
      <c r="M18" s="177"/>
    </row>
    <row r="19" spans="1:13">
      <c r="A19" s="124" t="s">
        <v>540</v>
      </c>
      <c r="D19"/>
      <c r="E19"/>
      <c r="F19"/>
      <c r="G19"/>
      <c r="H19"/>
      <c r="M19" s="177"/>
    </row>
    <row r="20" spans="1:13">
      <c r="A20" s="124" t="s">
        <v>536</v>
      </c>
      <c r="D20"/>
      <c r="E20"/>
      <c r="F20"/>
      <c r="G20"/>
      <c r="H20"/>
      <c r="M20" s="177"/>
    </row>
    <row r="21" spans="1:13">
      <c r="D21"/>
      <c r="E21"/>
      <c r="F21"/>
      <c r="G21"/>
      <c r="H21"/>
      <c r="M21" s="177"/>
    </row>
    <row r="22" spans="1:13" ht="23.1">
      <c r="A22" s="123" t="s">
        <v>451</v>
      </c>
      <c r="F22"/>
      <c r="G22"/>
      <c r="H22"/>
      <c r="M22" s="178"/>
    </row>
    <row r="23" spans="1:13">
      <c r="A23" s="171" t="s">
        <v>527</v>
      </c>
      <c r="B23"/>
      <c r="C23"/>
      <c r="D23"/>
      <c r="E23"/>
      <c r="F23"/>
      <c r="G23"/>
      <c r="H23"/>
      <c r="M23" s="177"/>
    </row>
    <row r="24" spans="1:13">
      <c r="A24" s="124" t="s">
        <v>528</v>
      </c>
      <c r="E24"/>
      <c r="F24"/>
      <c r="G24"/>
      <c r="H24"/>
      <c r="M24" s="177"/>
    </row>
    <row r="25" spans="1:13">
      <c r="B25" s="124" t="s">
        <v>548</v>
      </c>
      <c r="E25"/>
      <c r="F25"/>
      <c r="G25"/>
      <c r="H25"/>
      <c r="M25" s="177"/>
    </row>
    <row r="26" spans="1:13">
      <c r="B26" s="124" t="s">
        <v>549</v>
      </c>
      <c r="D26"/>
      <c r="E26"/>
      <c r="F26"/>
      <c r="G26"/>
      <c r="H26"/>
      <c r="M26" s="177"/>
    </row>
    <row r="27" spans="1:13">
      <c r="B27" s="124" t="s">
        <v>550</v>
      </c>
      <c r="E27"/>
      <c r="F27"/>
      <c r="G27"/>
      <c r="H27"/>
      <c r="M27" s="177"/>
    </row>
    <row r="28" spans="1:13">
      <c r="B28" s="124" t="s">
        <v>551</v>
      </c>
      <c r="E28"/>
      <c r="F28"/>
      <c r="G28"/>
      <c r="H28"/>
      <c r="M28" s="177"/>
    </row>
    <row r="29" spans="1:13" ht="19" customHeight="1">
      <c r="A29" s="124" t="s">
        <v>519</v>
      </c>
      <c r="B29"/>
      <c r="C29"/>
      <c r="D29"/>
      <c r="E29"/>
      <c r="F29"/>
      <c r="G29"/>
      <c r="H29"/>
      <c r="M29" s="177"/>
    </row>
    <row r="30" spans="1:13">
      <c r="A30" s="124" t="s">
        <v>514</v>
      </c>
      <c r="M30" s="177"/>
    </row>
    <row r="31" spans="1:13">
      <c r="A31" s="124" t="s">
        <v>545</v>
      </c>
      <c r="M31" s="177"/>
    </row>
    <row r="32" spans="1:13">
      <c r="A32" s="124" t="s">
        <v>546</v>
      </c>
      <c r="M32" s="177"/>
    </row>
    <row r="33" spans="1:13">
      <c r="A33" s="124" t="s">
        <v>534</v>
      </c>
      <c r="M33" s="177"/>
    </row>
    <row r="34" spans="1:13">
      <c r="A34" s="124" t="s">
        <v>535</v>
      </c>
      <c r="M34" s="177"/>
    </row>
    <row r="35" spans="1:13">
      <c r="M35" s="177"/>
    </row>
    <row r="36" spans="1:13">
      <c r="A36" s="171" t="s">
        <v>455</v>
      </c>
      <c r="G36"/>
      <c r="H36"/>
      <c r="M36" s="177"/>
    </row>
    <row r="37" spans="1:13">
      <c r="A37" s="124" t="s">
        <v>520</v>
      </c>
      <c r="C37"/>
      <c r="D37"/>
      <c r="E37"/>
      <c r="F37"/>
      <c r="G37"/>
      <c r="H37"/>
      <c r="M37" s="177" t="s">
        <v>543</v>
      </c>
    </row>
    <row r="38" spans="1:13">
      <c r="B38" s="124" t="s">
        <v>511</v>
      </c>
      <c r="C38"/>
      <c r="D38"/>
      <c r="E38"/>
      <c r="F38"/>
      <c r="G38"/>
      <c r="H38"/>
      <c r="M38" s="177" t="s">
        <v>525</v>
      </c>
    </row>
    <row r="39" spans="1:13">
      <c r="B39" s="124" t="s">
        <v>547</v>
      </c>
      <c r="C39"/>
      <c r="D39"/>
      <c r="E39"/>
      <c r="F39"/>
      <c r="G39"/>
      <c r="H39"/>
      <c r="M39" s="177"/>
    </row>
    <row r="40" spans="1:13">
      <c r="B40" s="124" t="s">
        <v>456</v>
      </c>
      <c r="D40"/>
      <c r="E40"/>
      <c r="F40"/>
      <c r="G40"/>
      <c r="H40"/>
      <c r="M40" s="177"/>
    </row>
    <row r="41" spans="1:13">
      <c r="M41" s="177"/>
    </row>
    <row r="42" spans="1:13" ht="19" customHeight="1">
      <c r="A42" s="124" t="s">
        <v>515</v>
      </c>
      <c r="B42"/>
      <c r="C42"/>
      <c r="D42"/>
      <c r="E42"/>
      <c r="F42"/>
      <c r="G42"/>
      <c r="H42"/>
      <c r="M42" s="177" t="s">
        <v>522</v>
      </c>
    </row>
    <row r="43" spans="1:13">
      <c r="A43" s="124" t="s">
        <v>516</v>
      </c>
      <c r="M43" s="177" t="s">
        <v>523</v>
      </c>
    </row>
    <row r="44" spans="1:13">
      <c r="M44" s="177"/>
    </row>
    <row r="52" spans="2:12">
      <c r="B52" s="171"/>
      <c r="H52"/>
      <c r="L52" s="179"/>
    </row>
    <row r="53" spans="2:12">
      <c r="B53" s="171"/>
      <c r="H53"/>
      <c r="L53" s="179"/>
    </row>
    <row r="54" spans="2:12">
      <c r="B54" s="171"/>
      <c r="H54"/>
      <c r="L54" s="1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AF9F-19F9-4B23-9924-807D2ADFD85F}">
  <dimension ref="A1:C54"/>
  <sheetViews>
    <sheetView topLeftCell="A25" zoomScaleNormal="100" workbookViewId="0">
      <selection activeCell="D7" sqref="D7"/>
    </sheetView>
  </sheetViews>
  <sheetFormatPr defaultColWidth="10.84765625" defaultRowHeight="18.3"/>
  <cols>
    <col min="1" max="1" width="61.94921875" style="284" customWidth="1"/>
    <col min="2" max="2" width="10.84765625" style="280"/>
    <col min="3" max="3" width="58.59765625" style="284" customWidth="1"/>
    <col min="4" max="16384" width="10.84765625" style="280"/>
  </cols>
  <sheetData>
    <row r="1" spans="1:3" ht="20.399999999999999">
      <c r="A1" s="279" t="s">
        <v>530</v>
      </c>
      <c r="C1" s="281" t="s">
        <v>524</v>
      </c>
    </row>
    <row r="2" spans="1:3" ht="16" customHeight="1">
      <c r="A2" s="282" t="s">
        <v>531</v>
      </c>
      <c r="C2" s="283"/>
    </row>
    <row r="3" spans="1:3" ht="36.6">
      <c r="A3" s="284" t="s">
        <v>533</v>
      </c>
      <c r="C3" s="283" t="s">
        <v>557</v>
      </c>
    </row>
    <row r="4" spans="1:3" ht="36.6">
      <c r="A4" s="284" t="s">
        <v>532</v>
      </c>
      <c r="C4" s="283" t="s">
        <v>558</v>
      </c>
    </row>
    <row r="5" spans="1:3" ht="36.6">
      <c r="A5" s="285" t="s">
        <v>529</v>
      </c>
      <c r="C5" s="283" t="s">
        <v>559</v>
      </c>
    </row>
    <row r="6" spans="1:3" ht="36.6">
      <c r="A6" s="288" t="s">
        <v>452</v>
      </c>
      <c r="C6" s="283" t="s">
        <v>542</v>
      </c>
    </row>
    <row r="7" spans="1:3" ht="73.2">
      <c r="A7" s="288" t="s">
        <v>510</v>
      </c>
      <c r="C7" s="283" t="s">
        <v>544</v>
      </c>
    </row>
    <row r="8" spans="1:3" ht="36.6">
      <c r="A8" s="288" t="s">
        <v>454</v>
      </c>
      <c r="C8" s="283" t="s">
        <v>521</v>
      </c>
    </row>
    <row r="9" spans="1:3">
      <c r="A9" s="288" t="s">
        <v>453</v>
      </c>
      <c r="C9" s="283" t="s">
        <v>525</v>
      </c>
    </row>
    <row r="10" spans="1:3">
      <c r="C10" s="283" t="s">
        <v>555</v>
      </c>
    </row>
    <row r="11" spans="1:3" ht="20.399999999999999">
      <c r="A11" s="279" t="s">
        <v>512</v>
      </c>
      <c r="C11" s="283" t="s">
        <v>556</v>
      </c>
    </row>
    <row r="12" spans="1:3">
      <c r="A12" s="285" t="s">
        <v>513</v>
      </c>
      <c r="C12" s="283" t="s">
        <v>526</v>
      </c>
    </row>
    <row r="13" spans="1:3" ht="36.6">
      <c r="A13" s="289" t="s">
        <v>560</v>
      </c>
      <c r="C13" s="283" t="s">
        <v>541</v>
      </c>
    </row>
    <row r="14" spans="1:3">
      <c r="A14" s="289" t="s">
        <v>561</v>
      </c>
      <c r="C14" s="283"/>
    </row>
    <row r="15" spans="1:3">
      <c r="A15" s="289" t="s">
        <v>562</v>
      </c>
      <c r="C15" s="283"/>
    </row>
    <row r="16" spans="1:3">
      <c r="A16" s="289" t="s">
        <v>563</v>
      </c>
      <c r="C16" s="281"/>
    </row>
    <row r="17" spans="1:3">
      <c r="A17" s="289" t="s">
        <v>564</v>
      </c>
      <c r="C17" s="283"/>
    </row>
    <row r="18" spans="1:3" ht="36.6">
      <c r="A18" s="284" t="s">
        <v>537</v>
      </c>
      <c r="C18" s="283"/>
    </row>
    <row r="19" spans="1:3" ht="36.6">
      <c r="A19" s="284" t="s">
        <v>540</v>
      </c>
      <c r="C19" s="283"/>
    </row>
    <row r="20" spans="1:3">
      <c r="A20" s="288" t="s">
        <v>536</v>
      </c>
      <c r="C20" s="283"/>
    </row>
    <row r="21" spans="1:3">
      <c r="C21" s="283"/>
    </row>
    <row r="22" spans="1:3" ht="23.1">
      <c r="A22" s="286" t="s">
        <v>451</v>
      </c>
      <c r="C22" s="281"/>
    </row>
    <row r="23" spans="1:3" ht="54.9">
      <c r="A23" s="285" t="s">
        <v>527</v>
      </c>
      <c r="C23" s="283"/>
    </row>
    <row r="24" spans="1:3">
      <c r="A24" s="284" t="s">
        <v>528</v>
      </c>
      <c r="C24" s="283"/>
    </row>
    <row r="25" spans="1:3">
      <c r="A25" s="288" t="s">
        <v>548</v>
      </c>
      <c r="C25" s="283"/>
    </row>
    <row r="26" spans="1:3" ht="36.6">
      <c r="A26" s="288" t="s">
        <v>549</v>
      </c>
      <c r="C26" s="283"/>
    </row>
    <row r="27" spans="1:3">
      <c r="A27" s="288" t="s">
        <v>550</v>
      </c>
      <c r="C27" s="283"/>
    </row>
    <row r="28" spans="1:3" ht="36.6">
      <c r="A28" s="288" t="s">
        <v>551</v>
      </c>
      <c r="C28" s="283"/>
    </row>
    <row r="29" spans="1:3" ht="19" customHeight="1">
      <c r="A29" s="284" t="s">
        <v>519</v>
      </c>
      <c r="C29" s="283"/>
    </row>
    <row r="30" spans="1:3" ht="36.6">
      <c r="A30" s="284" t="s">
        <v>514</v>
      </c>
      <c r="C30" s="283"/>
    </row>
    <row r="31" spans="1:3" ht="36.6">
      <c r="A31" s="284" t="s">
        <v>545</v>
      </c>
      <c r="C31" s="283"/>
    </row>
    <row r="32" spans="1:3" ht="36.6">
      <c r="A32" s="284" t="s">
        <v>546</v>
      </c>
      <c r="C32" s="283"/>
    </row>
    <row r="33" spans="1:3" ht="54.9">
      <c r="A33" s="284" t="s">
        <v>534</v>
      </c>
      <c r="C33" s="283"/>
    </row>
    <row r="34" spans="1:3" ht="36.6">
      <c r="A34" s="284" t="s">
        <v>535</v>
      </c>
      <c r="C34" s="283"/>
    </row>
    <row r="35" spans="1:3">
      <c r="C35" s="283"/>
    </row>
    <row r="36" spans="1:3">
      <c r="A36" s="285" t="s">
        <v>455</v>
      </c>
      <c r="C36" s="283"/>
    </row>
    <row r="37" spans="1:3" ht="54.9">
      <c r="A37" s="284" t="s">
        <v>520</v>
      </c>
      <c r="C37" s="283" t="s">
        <v>543</v>
      </c>
    </row>
    <row r="38" spans="1:3" ht="36.6">
      <c r="A38" s="288" t="s">
        <v>511</v>
      </c>
      <c r="C38" s="283" t="s">
        <v>525</v>
      </c>
    </row>
    <row r="39" spans="1:3" ht="36.6">
      <c r="A39" s="288" t="s">
        <v>547</v>
      </c>
      <c r="C39" s="283"/>
    </row>
    <row r="40" spans="1:3">
      <c r="A40" s="288" t="s">
        <v>456</v>
      </c>
      <c r="C40" s="283"/>
    </row>
    <row r="41" spans="1:3">
      <c r="C41" s="283"/>
    </row>
    <row r="42" spans="1:3" ht="19" customHeight="1">
      <c r="A42" s="284" t="s">
        <v>515</v>
      </c>
      <c r="C42" s="283" t="s">
        <v>522</v>
      </c>
    </row>
    <row r="43" spans="1:3" ht="36.6">
      <c r="A43" s="284" t="s">
        <v>516</v>
      </c>
      <c r="C43" s="283" t="s">
        <v>523</v>
      </c>
    </row>
    <row r="44" spans="1:3">
      <c r="C44" s="283"/>
    </row>
    <row r="52" spans="2:2">
      <c r="B52" s="287"/>
    </row>
    <row r="53" spans="2:2">
      <c r="B53" s="287"/>
    </row>
    <row r="54" spans="2:2">
      <c r="B54" s="2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C361-E05F-8640-9500-1D61F81A16D3}">
  <dimension ref="A1:BR129"/>
  <sheetViews>
    <sheetView topLeftCell="A25" zoomScale="90" zoomScaleNormal="90" workbookViewId="0">
      <selection activeCell="E77" sqref="E77"/>
    </sheetView>
  </sheetViews>
  <sheetFormatPr defaultColWidth="10.84765625" defaultRowHeight="15"/>
  <cols>
    <col min="1" max="1" width="5.84765625" style="1" customWidth="1"/>
    <col min="2" max="2" width="21.6484375" style="1" bestFit="1" customWidth="1"/>
    <col min="3" max="3" width="20.84765625" style="1" customWidth="1"/>
    <col min="4" max="4" width="5.84765625" style="1" customWidth="1"/>
    <col min="5" max="5" width="30.6484375" style="1" bestFit="1" customWidth="1"/>
    <col min="6" max="9" width="15.84765625" style="1" customWidth="1"/>
    <col min="10" max="10" width="5.84765625" style="1" customWidth="1"/>
    <col min="11" max="11" width="20.5" style="1" customWidth="1"/>
    <col min="12" max="12" width="15.84765625" style="1" customWidth="1"/>
    <col min="13" max="13" width="28.5" style="1" customWidth="1"/>
    <col min="14" max="14" width="14.34765625" style="1" customWidth="1"/>
    <col min="15" max="15" width="5.84765625" style="1" customWidth="1"/>
    <col min="16" max="16" width="26" style="1" customWidth="1"/>
    <col min="17" max="20" width="10.84765625" style="1"/>
    <col min="21" max="21" width="7.5" style="1" customWidth="1"/>
    <col min="22" max="24" width="10.84765625" style="1"/>
    <col min="25" max="25" width="5.34765625" style="1" customWidth="1"/>
    <col min="26" max="54" width="10.84765625" style="1"/>
    <col min="55" max="70" width="10.84765625" style="97"/>
    <col min="71" max="16384" width="10.84765625" style="1"/>
  </cols>
  <sheetData>
    <row r="1" spans="1:70" ht="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70" ht="24" customHeight="1">
      <c r="A2" s="97"/>
      <c r="B2" s="166" t="s">
        <v>438</v>
      </c>
      <c r="C2" s="218" t="s">
        <v>509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70" s="86" customFormat="1" ht="14.05" customHeight="1">
      <c r="A3" s="9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</row>
    <row r="4" spans="1:70" s="86" customFormat="1" ht="19" customHeight="1">
      <c r="A4" s="97"/>
      <c r="B4" s="226" t="s">
        <v>434</v>
      </c>
      <c r="C4" s="227"/>
      <c r="D4" s="228"/>
      <c r="E4" s="99"/>
      <c r="F4" s="226" t="s">
        <v>498</v>
      </c>
      <c r="G4" s="227"/>
      <c r="H4" s="227"/>
      <c r="I4" s="227"/>
      <c r="J4" s="227"/>
      <c r="K4" s="228"/>
      <c r="L4" s="101"/>
      <c r="M4" s="226" t="s">
        <v>462</v>
      </c>
      <c r="N4" s="227"/>
      <c r="O4" s="227"/>
      <c r="P4" s="228"/>
      <c r="Q4" s="99"/>
      <c r="R4" s="99"/>
      <c r="S4" s="99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</row>
    <row r="5" spans="1:70" s="86" customFormat="1" ht="19" customHeight="1">
      <c r="A5" s="97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</row>
    <row r="6" spans="1:70" ht="19" customHeight="1">
      <c r="A6" s="97"/>
      <c r="B6" s="69" t="s">
        <v>1</v>
      </c>
      <c r="C6" s="246" t="s">
        <v>379</v>
      </c>
      <c r="D6" s="247"/>
      <c r="E6" s="169" t="s">
        <v>507</v>
      </c>
      <c r="F6" s="233" t="s">
        <v>441</v>
      </c>
      <c r="G6" s="234"/>
      <c r="H6" s="239" t="s">
        <v>552</v>
      </c>
      <c r="I6" s="242" t="s">
        <v>553</v>
      </c>
      <c r="J6" s="206" t="s">
        <v>460</v>
      </c>
      <c r="K6" s="207"/>
      <c r="L6" s="101"/>
      <c r="M6" s="129" t="s">
        <v>501</v>
      </c>
      <c r="N6" s="137">
        <f>'Operational Calcs &amp; Raw Data'!D6</f>
        <v>58.8</v>
      </c>
      <c r="O6" s="224" t="s">
        <v>464</v>
      </c>
      <c r="P6" s="225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70" ht="19" customHeight="1">
      <c r="A7" s="97"/>
      <c r="B7" s="70" t="s">
        <v>263</v>
      </c>
      <c r="C7" s="248" t="s">
        <v>351</v>
      </c>
      <c r="D7" s="249"/>
      <c r="E7" s="169" t="s">
        <v>507</v>
      </c>
      <c r="F7" s="235"/>
      <c r="G7" s="236"/>
      <c r="H7" s="240"/>
      <c r="I7" s="243"/>
      <c r="J7" s="208"/>
      <c r="K7" s="209"/>
      <c r="L7" s="101"/>
      <c r="M7" s="130" t="s">
        <v>502</v>
      </c>
      <c r="N7" s="138">
        <f>'Operational Calcs &amp; Raw Data'!D9/'Operational Calcs &amp; Raw Data'!D8</f>
        <v>0.62</v>
      </c>
      <c r="O7" s="191"/>
      <c r="P7" s="192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70" ht="19" customHeight="1">
      <c r="A8" s="97"/>
      <c r="B8" s="97"/>
      <c r="C8" s="145"/>
      <c r="D8" s="145"/>
      <c r="E8" s="101"/>
      <c r="F8" s="237"/>
      <c r="G8" s="238"/>
      <c r="H8" s="241"/>
      <c r="I8" s="244"/>
      <c r="J8" s="210"/>
      <c r="K8" s="211"/>
      <c r="L8" s="101"/>
      <c r="M8" s="131" t="s">
        <v>503</v>
      </c>
      <c r="N8" s="139">
        <f>1-N7</f>
        <v>0.38</v>
      </c>
      <c r="O8" s="189"/>
      <c r="P8" s="190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70" ht="19" customHeight="1">
      <c r="A9" s="97"/>
      <c r="B9" s="69" t="s">
        <v>443</v>
      </c>
      <c r="C9" s="246" t="s">
        <v>251</v>
      </c>
      <c r="D9" s="247"/>
      <c r="E9" s="169" t="s">
        <v>507</v>
      </c>
      <c r="F9" s="214" t="s">
        <v>447</v>
      </c>
      <c r="G9" s="175" t="s">
        <v>445</v>
      </c>
      <c r="H9" s="142">
        <v>12</v>
      </c>
      <c r="I9" s="143">
        <v>12</v>
      </c>
      <c r="J9" s="195" t="s">
        <v>477</v>
      </c>
      <c r="K9" s="196"/>
      <c r="L9" s="101"/>
      <c r="M9" s="132" t="s">
        <v>463</v>
      </c>
      <c r="N9" s="140">
        <f>'Operational Calcs &amp; Raw Data'!D12*1000</f>
        <v>6.0344441100000007E-2</v>
      </c>
      <c r="O9" s="229" t="s">
        <v>468</v>
      </c>
      <c r="P9" s="230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70" ht="19" customHeight="1">
      <c r="A10" s="97"/>
      <c r="B10" s="70" t="s">
        <v>346</v>
      </c>
      <c r="C10" s="252">
        <v>5000</v>
      </c>
      <c r="D10" s="253"/>
      <c r="E10" s="170" t="s">
        <v>508</v>
      </c>
      <c r="F10" s="215"/>
      <c r="G10" s="176" t="s">
        <v>449</v>
      </c>
      <c r="H10" s="136">
        <v>14</v>
      </c>
      <c r="I10" s="136">
        <v>14</v>
      </c>
      <c r="J10" s="212" t="s">
        <v>485</v>
      </c>
      <c r="K10" s="213"/>
      <c r="L10" s="101"/>
      <c r="M10" s="133" t="s">
        <v>495</v>
      </c>
      <c r="N10" s="141">
        <f>'Operational Calcs &amp; Raw Data'!D13*1000</f>
        <v>6.587723999999999E-2</v>
      </c>
      <c r="O10" s="189" t="s">
        <v>468</v>
      </c>
      <c r="P10" s="190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70" ht="19" customHeight="1">
      <c r="A11" s="97"/>
      <c r="B11" s="97"/>
      <c r="C11" s="145"/>
      <c r="D11" s="145"/>
      <c r="E11" s="97"/>
      <c r="F11" s="214" t="s">
        <v>496</v>
      </c>
      <c r="G11" s="175" t="s">
        <v>445</v>
      </c>
      <c r="H11" s="142">
        <v>25</v>
      </c>
      <c r="I11" s="143">
        <v>50</v>
      </c>
      <c r="J11" s="195" t="s">
        <v>461</v>
      </c>
      <c r="K11" s="196"/>
      <c r="L11" s="101"/>
      <c r="M11" s="130" t="s">
        <v>469</v>
      </c>
      <c r="N11" s="134">
        <f>'Operational Calcs &amp; Raw Data'!D9*Calculator!N9/1000</f>
        <v>10.999584723708001</v>
      </c>
      <c r="O11" s="191" t="s">
        <v>471</v>
      </c>
      <c r="P11" s="192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70" ht="18" customHeight="1">
      <c r="A12" s="97"/>
      <c r="B12" s="94" t="s">
        <v>433</v>
      </c>
      <c r="C12" s="250">
        <v>20</v>
      </c>
      <c r="D12" s="251"/>
      <c r="E12" s="170" t="s">
        <v>508</v>
      </c>
      <c r="F12" s="215"/>
      <c r="G12" s="176" t="s">
        <v>449</v>
      </c>
      <c r="H12" s="136">
        <v>27</v>
      </c>
      <c r="I12" s="136">
        <v>52</v>
      </c>
      <c r="J12" s="212" t="s">
        <v>485</v>
      </c>
      <c r="K12" s="213"/>
      <c r="L12" s="101"/>
      <c r="M12" s="131" t="s">
        <v>470</v>
      </c>
      <c r="N12" s="135">
        <f>'Operational Calcs &amp; Raw Data'!D10*Calculator!N10/1000</f>
        <v>7.3598052527999993</v>
      </c>
      <c r="O12" s="189" t="s">
        <v>471</v>
      </c>
      <c r="P12" s="190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70" ht="19" customHeight="1">
      <c r="A13" s="97"/>
      <c r="B13" s="245" t="s">
        <v>442</v>
      </c>
      <c r="C13" s="245"/>
      <c r="D13" s="245"/>
      <c r="E13" s="97"/>
      <c r="F13" s="214" t="s">
        <v>497</v>
      </c>
      <c r="G13" s="175" t="s">
        <v>445</v>
      </c>
      <c r="H13" s="142">
        <v>27</v>
      </c>
      <c r="I13" s="142">
        <v>52</v>
      </c>
      <c r="J13" s="216" t="s">
        <v>484</v>
      </c>
      <c r="K13" s="217"/>
      <c r="L13" s="101"/>
      <c r="M13" s="130" t="s">
        <v>493</v>
      </c>
      <c r="N13" s="138">
        <v>0.5</v>
      </c>
      <c r="O13" s="191"/>
      <c r="P13" s="192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70" ht="19" customHeight="1">
      <c r="A14" s="97"/>
      <c r="B14" s="97"/>
      <c r="C14" s="144"/>
      <c r="D14" s="144"/>
      <c r="E14" s="97"/>
      <c r="F14" s="215"/>
      <c r="G14" s="176" t="s">
        <v>449</v>
      </c>
      <c r="H14" s="136">
        <v>29</v>
      </c>
      <c r="I14" s="136">
        <v>54</v>
      </c>
      <c r="J14" s="212" t="s">
        <v>486</v>
      </c>
      <c r="K14" s="213"/>
      <c r="L14" s="101"/>
      <c r="M14" s="131" t="s">
        <v>494</v>
      </c>
      <c r="N14" s="139">
        <v>0.8</v>
      </c>
      <c r="O14" s="189"/>
      <c r="P14" s="190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70" ht="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70" ht="20.100000000000001">
      <c r="A16" s="97"/>
      <c r="B16" s="122" t="s">
        <v>491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70" ht="14.05" customHeight="1" thickBo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70" s="2" customFormat="1" ht="20.05" customHeight="1">
      <c r="A18" s="98"/>
      <c r="B18" s="221" t="s">
        <v>446</v>
      </c>
      <c r="C18" s="188" t="s">
        <v>492</v>
      </c>
      <c r="D18" s="98"/>
      <c r="E18" s="200" t="s">
        <v>480</v>
      </c>
      <c r="F18" s="197" t="s">
        <v>504</v>
      </c>
      <c r="G18" s="198"/>
      <c r="H18" s="198"/>
      <c r="I18" s="199"/>
      <c r="J18" s="98"/>
      <c r="K18" s="200" t="s">
        <v>499</v>
      </c>
      <c r="L18" s="186" t="s">
        <v>505</v>
      </c>
      <c r="M18" s="187"/>
      <c r="N18" s="188"/>
      <c r="O18" s="98"/>
      <c r="P18" s="231" t="s">
        <v>435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:70" s="2" customFormat="1" ht="20.05" customHeight="1">
      <c r="A19" s="98"/>
      <c r="B19" s="222"/>
      <c r="C19" s="219"/>
      <c r="D19" s="98"/>
      <c r="E19" s="201"/>
      <c r="F19" s="203" t="s">
        <v>436</v>
      </c>
      <c r="G19" s="204"/>
      <c r="H19" s="204"/>
      <c r="I19" s="205"/>
      <c r="J19" s="98"/>
      <c r="K19" s="201"/>
      <c r="L19" s="203" t="str">
        <f>"(CO2e, "&amp;C12&amp;" years)"</f>
        <v>(CO2e, 20 years)</v>
      </c>
      <c r="M19" s="204"/>
      <c r="N19" s="205"/>
      <c r="O19" s="98"/>
      <c r="P19" s="232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:70" ht="26.05" customHeight="1" thickBot="1">
      <c r="A20" s="97"/>
      <c r="B20" s="223"/>
      <c r="C20" s="220"/>
      <c r="D20" s="97"/>
      <c r="E20" s="202"/>
      <c r="F20" s="87" t="s">
        <v>488</v>
      </c>
      <c r="G20" s="88" t="s">
        <v>425</v>
      </c>
      <c r="H20" s="88" t="s">
        <v>440</v>
      </c>
      <c r="I20" s="109" t="s">
        <v>373</v>
      </c>
      <c r="J20" s="97"/>
      <c r="K20" s="202"/>
      <c r="L20" s="88" t="s">
        <v>425</v>
      </c>
      <c r="M20" s="88" t="s">
        <v>440</v>
      </c>
      <c r="N20" s="109" t="s">
        <v>373</v>
      </c>
      <c r="O20" s="97"/>
      <c r="P20" s="110" t="str">
        <f>"(tons CO2e, "&amp;C12&amp;" years)"</f>
        <v>(tons CO2e, 20 years)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70" ht="1" customHeight="1" thickBot="1">
      <c r="A21" s="97"/>
      <c r="B21" s="81"/>
      <c r="C21" s="146"/>
      <c r="D21" s="97"/>
      <c r="E21" s="151"/>
      <c r="F21" s="82"/>
      <c r="G21" s="82"/>
      <c r="H21" s="82"/>
      <c r="I21" s="107"/>
      <c r="J21" s="97"/>
      <c r="K21" s="151"/>
      <c r="L21" s="96"/>
      <c r="M21" s="96"/>
      <c r="N21" s="108"/>
      <c r="O21" s="97"/>
      <c r="P21" s="163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70" ht="22" customHeight="1">
      <c r="A22" s="97"/>
      <c r="B22" s="75" t="s">
        <v>506</v>
      </c>
      <c r="C22" s="147"/>
      <c r="D22" s="97"/>
      <c r="E22" s="152" t="s">
        <v>444</v>
      </c>
      <c r="F22" s="83">
        <v>0</v>
      </c>
      <c r="G22" s="84">
        <f>F22*'Operational Calcs &amp; Raw Data'!$D$16*Calculator!$C$10</f>
        <v>0</v>
      </c>
      <c r="H22" s="78">
        <v>0</v>
      </c>
      <c r="I22" s="113">
        <f>G22+H22</f>
        <v>0</v>
      </c>
      <c r="J22" s="97"/>
      <c r="K22" s="152" t="s">
        <v>489</v>
      </c>
      <c r="L22" s="78">
        <f>(N11+N12)*C12</f>
        <v>367.18779953015996</v>
      </c>
      <c r="M22" s="79">
        <v>0</v>
      </c>
      <c r="N22" s="114">
        <f>L22+M22</f>
        <v>367.18779953015996</v>
      </c>
      <c r="O22" s="97"/>
      <c r="P22" s="119">
        <f>N22+I22</f>
        <v>367.18779953015996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70" ht="10" customHeight="1">
      <c r="A23" s="97"/>
      <c r="B23" s="3" t="s">
        <v>448</v>
      </c>
      <c r="C23" s="148"/>
      <c r="D23" s="97"/>
      <c r="E23" s="155"/>
      <c r="F23" s="85"/>
      <c r="G23" s="76"/>
      <c r="H23" s="76"/>
      <c r="I23" s="121"/>
      <c r="J23" s="97"/>
      <c r="K23" s="155"/>
      <c r="L23" s="76"/>
      <c r="M23" s="76"/>
      <c r="N23" s="121"/>
      <c r="O23" s="97"/>
      <c r="P23" s="12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70" ht="19" customHeight="1">
      <c r="A24" s="97"/>
      <c r="B24" s="193" t="s">
        <v>476</v>
      </c>
      <c r="C24" s="149" t="s">
        <v>445</v>
      </c>
      <c r="D24" s="101"/>
      <c r="E24" s="156" t="s">
        <v>459</v>
      </c>
      <c r="F24" s="95">
        <f>IF($C$10&lt;5001,H11,I11)</f>
        <v>25</v>
      </c>
      <c r="G24" s="77">
        <f>F24*'Operational Calcs &amp; Raw Data'!$D$16*Calculator!$C$10</f>
        <v>125</v>
      </c>
      <c r="H24" s="77">
        <v>0</v>
      </c>
      <c r="I24" s="111">
        <f>G24+H24</f>
        <v>125</v>
      </c>
      <c r="J24" s="101"/>
      <c r="K24" s="154" t="s">
        <v>490</v>
      </c>
      <c r="L24" s="77">
        <f>(N11+N12)*(1-N14)*C12</f>
        <v>73.437559906031979</v>
      </c>
      <c r="M24" s="77">
        <v>0</v>
      </c>
      <c r="N24" s="115">
        <f>L24+M24</f>
        <v>73.437559906031979</v>
      </c>
      <c r="O24" s="101"/>
      <c r="P24" s="117">
        <f>N24+I24</f>
        <v>198.43755990603199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70" ht="19" customHeight="1">
      <c r="A25" s="97"/>
      <c r="B25" s="193"/>
      <c r="C25" s="149" t="s">
        <v>449</v>
      </c>
      <c r="D25" s="101"/>
      <c r="E25" s="156" t="s">
        <v>483</v>
      </c>
      <c r="F25" s="164">
        <f>IF($C$10&lt;5001,H12,I12)</f>
        <v>27</v>
      </c>
      <c r="G25" s="77">
        <f>F25*'Operational Calcs &amp; Raw Data'!$D$16*Calculator!$C$10</f>
        <v>135</v>
      </c>
      <c r="H25" s="77">
        <v>0</v>
      </c>
      <c r="I25" s="111">
        <f>G25+H25</f>
        <v>135</v>
      </c>
      <c r="J25" s="101"/>
      <c r="K25" s="156" t="s">
        <v>449</v>
      </c>
      <c r="L25" s="77">
        <v>0</v>
      </c>
      <c r="M25" s="77">
        <v>0</v>
      </c>
      <c r="N25" s="115">
        <f>L25+M25</f>
        <v>0</v>
      </c>
      <c r="O25" s="101"/>
      <c r="P25" s="117">
        <f>N25+I25</f>
        <v>135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70" ht="10" customHeight="1">
      <c r="A26" s="97"/>
      <c r="B26" s="3" t="s">
        <v>448</v>
      </c>
      <c r="C26" s="148"/>
      <c r="D26" s="97"/>
      <c r="E26" s="155"/>
      <c r="F26" s="85"/>
      <c r="G26" s="76"/>
      <c r="H26" s="76"/>
      <c r="I26" s="121"/>
      <c r="J26" s="97"/>
      <c r="K26" s="155"/>
      <c r="L26" s="76"/>
      <c r="M26" s="76"/>
      <c r="N26" s="121"/>
      <c r="O26" s="97"/>
      <c r="P26" s="12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70" ht="19" customHeight="1">
      <c r="A27" s="97"/>
      <c r="B27" s="193" t="s">
        <v>475</v>
      </c>
      <c r="C27" s="149" t="s">
        <v>445</v>
      </c>
      <c r="D27" s="101"/>
      <c r="E27" s="156" t="s">
        <v>481</v>
      </c>
      <c r="F27" s="95">
        <f>IF($C$10&lt;5001,H13,I13)</f>
        <v>27</v>
      </c>
      <c r="G27" s="77">
        <f>F27*'Operational Calcs &amp; Raw Data'!$D$16*Calculator!$C$10</f>
        <v>135</v>
      </c>
      <c r="H27" s="77">
        <v>0</v>
      </c>
      <c r="I27" s="111">
        <f>G27+H27</f>
        <v>135</v>
      </c>
      <c r="J27" s="101"/>
      <c r="K27" s="154" t="s">
        <v>490</v>
      </c>
      <c r="L27" s="77">
        <f>(N11+N12)*(1-N14)*C12</f>
        <v>73.437559906031979</v>
      </c>
      <c r="M27" s="77">
        <f>L27-L22</f>
        <v>-293.75023962412797</v>
      </c>
      <c r="N27" s="115">
        <f>L27+M27</f>
        <v>-220.31267971809598</v>
      </c>
      <c r="O27" s="101"/>
      <c r="P27" s="117">
        <f>N27+I27</f>
        <v>-85.312679718095978</v>
      </c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70" ht="19" customHeight="1">
      <c r="A28" s="97"/>
      <c r="B28" s="193"/>
      <c r="C28" s="149" t="s">
        <v>449</v>
      </c>
      <c r="D28" s="101"/>
      <c r="E28" s="156" t="s">
        <v>482</v>
      </c>
      <c r="F28" s="167">
        <f>IF($C$10&lt;5001,H14,I14)</f>
        <v>29</v>
      </c>
      <c r="G28" s="77">
        <f>F28*'Operational Calcs &amp; Raw Data'!$D$16*Calculator!$C$10</f>
        <v>145</v>
      </c>
      <c r="H28" s="77">
        <v>0</v>
      </c>
      <c r="I28" s="111">
        <f>G28+H28</f>
        <v>145</v>
      </c>
      <c r="J28" s="101"/>
      <c r="K28" s="154" t="s">
        <v>449</v>
      </c>
      <c r="L28" s="77">
        <v>0</v>
      </c>
      <c r="M28" s="77">
        <f>L28-L22</f>
        <v>-367.18779953015996</v>
      </c>
      <c r="N28" s="115">
        <f>L28+M28</f>
        <v>-367.18779953015996</v>
      </c>
      <c r="O28" s="101"/>
      <c r="P28" s="117">
        <f>N28+I28</f>
        <v>-222.18779953015996</v>
      </c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70" ht="10" customHeight="1">
      <c r="A29" s="97"/>
      <c r="B29" s="3" t="s">
        <v>448</v>
      </c>
      <c r="C29" s="148"/>
      <c r="D29" s="97"/>
      <c r="E29" s="153"/>
      <c r="F29" s="85"/>
      <c r="G29" s="4"/>
      <c r="H29" s="4"/>
      <c r="I29" s="121"/>
      <c r="J29" s="97"/>
      <c r="K29" s="153"/>
      <c r="L29" s="4"/>
      <c r="M29" s="76"/>
      <c r="N29" s="121"/>
      <c r="O29" s="97"/>
      <c r="P29" s="120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70" ht="19" customHeight="1">
      <c r="A30" s="97"/>
      <c r="B30" s="193" t="s">
        <v>500</v>
      </c>
      <c r="C30" s="149" t="s">
        <v>445</v>
      </c>
      <c r="D30" s="97"/>
      <c r="E30" s="154" t="s">
        <v>478</v>
      </c>
      <c r="F30" s="95">
        <f>IF($C$10&lt;5001,H9,I9)</f>
        <v>12</v>
      </c>
      <c r="G30" s="77">
        <f>F30*'Operational Calcs &amp; Raw Data'!$D$16*Calculator!$C$10</f>
        <v>60</v>
      </c>
      <c r="H30" s="77">
        <f>G30-G24</f>
        <v>-65</v>
      </c>
      <c r="I30" s="111">
        <f>G30+H30</f>
        <v>-5</v>
      </c>
      <c r="J30" s="97"/>
      <c r="K30" s="154" t="s">
        <v>490</v>
      </c>
      <c r="L30" s="77">
        <f>(N11+N12)*(1-N13)*C12</f>
        <v>183.59389976507998</v>
      </c>
      <c r="M30" s="77">
        <f>L30-L22</f>
        <v>-183.59389976507998</v>
      </c>
      <c r="N30" s="115">
        <f>L30+M30</f>
        <v>0</v>
      </c>
      <c r="O30" s="97"/>
      <c r="P30" s="117">
        <f>N30+I30</f>
        <v>-5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70" ht="19" customHeight="1" thickBot="1">
      <c r="A31" s="97"/>
      <c r="B31" s="194"/>
      <c r="C31" s="150" t="s">
        <v>449</v>
      </c>
      <c r="D31" s="97"/>
      <c r="E31" s="165" t="s">
        <v>479</v>
      </c>
      <c r="F31" s="168">
        <f>IF($C$10&lt;5001,H10,I10)</f>
        <v>14</v>
      </c>
      <c r="G31" s="80">
        <f>F31*'Operational Calcs &amp; Raw Data'!$D$16*Calculator!$C$10</f>
        <v>70</v>
      </c>
      <c r="H31" s="80">
        <f>G31-G25</f>
        <v>-65</v>
      </c>
      <c r="I31" s="112">
        <f>G31+H31</f>
        <v>5</v>
      </c>
      <c r="J31" s="97"/>
      <c r="K31" s="165" t="s">
        <v>449</v>
      </c>
      <c r="L31" s="80">
        <v>0</v>
      </c>
      <c r="M31" s="80">
        <f>L31-L22</f>
        <v>-367.18779953015996</v>
      </c>
      <c r="N31" s="116">
        <f>L31+M31</f>
        <v>-367.18779953015996</v>
      </c>
      <c r="O31" s="97"/>
      <c r="P31" s="118">
        <f>N31+I31</f>
        <v>-362.18779953015996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70" ht="25" customHeight="1">
      <c r="A32" s="97"/>
      <c r="B32" s="102"/>
      <c r="C32" s="102"/>
      <c r="D32" s="101"/>
      <c r="E32" s="103"/>
      <c r="F32" s="104"/>
      <c r="G32" s="104"/>
      <c r="H32" s="105"/>
      <c r="I32" s="106"/>
      <c r="J32" s="104"/>
      <c r="K32" s="104"/>
      <c r="L32" s="105"/>
      <c r="M32" s="105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20.100000000000001">
      <c r="A33" s="97"/>
      <c r="B33" s="122" t="s">
        <v>439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4.0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9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4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</row>
    <row r="42" spans="1:54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</row>
    <row r="43" spans="1:54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</row>
    <row r="44" spans="1:54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</row>
    <row r="45" spans="1:54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</row>
    <row r="47" spans="1:54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="97" customFormat="1"/>
    <row r="66" s="97" customFormat="1"/>
    <row r="67" s="97" customFormat="1"/>
    <row r="68" s="97" customFormat="1"/>
    <row r="69" s="97" customFormat="1"/>
    <row r="70" s="97" customFormat="1"/>
    <row r="71" s="97" customFormat="1"/>
    <row r="72" s="97" customFormat="1"/>
    <row r="73" s="97" customFormat="1"/>
    <row r="74" s="97" customFormat="1"/>
    <row r="75" s="97" customFormat="1"/>
    <row r="76" s="97" customFormat="1"/>
    <row r="77" s="97" customFormat="1"/>
    <row r="78" s="97" customFormat="1"/>
    <row r="79" s="97" customFormat="1"/>
    <row r="80" s="97" customFormat="1"/>
    <row r="81" s="97" customFormat="1"/>
    <row r="82" s="97" customFormat="1"/>
    <row r="83" s="97" customFormat="1"/>
    <row r="84" s="97" customFormat="1"/>
    <row r="85" s="97" customFormat="1"/>
    <row r="86" s="97" customFormat="1"/>
    <row r="87" s="97" customFormat="1"/>
    <row r="88" s="97" customFormat="1"/>
    <row r="89" s="97" customFormat="1"/>
    <row r="90" s="97" customFormat="1"/>
    <row r="91" s="97" customFormat="1"/>
    <row r="92" s="97" customFormat="1"/>
    <row r="93" s="97" customFormat="1"/>
    <row r="94" s="97" customFormat="1"/>
    <row r="95" s="97" customFormat="1"/>
    <row r="96" s="97" customFormat="1"/>
    <row r="97" s="97" customFormat="1"/>
    <row r="98" s="97" customFormat="1"/>
    <row r="99" s="97" customFormat="1"/>
    <row r="100" s="97" customFormat="1"/>
    <row r="101" s="97" customFormat="1"/>
    <row r="102" s="97" customFormat="1"/>
    <row r="103" s="97" customFormat="1"/>
    <row r="104" s="97" customFormat="1"/>
    <row r="105" s="97" customFormat="1"/>
    <row r="106" s="97" customFormat="1"/>
    <row r="107" s="97" customFormat="1"/>
    <row r="108" s="97" customFormat="1"/>
    <row r="109" s="97" customFormat="1"/>
    <row r="110" s="97" customFormat="1"/>
    <row r="111" s="97" customFormat="1"/>
    <row r="112" s="97" customFormat="1"/>
    <row r="113" s="97" customFormat="1"/>
    <row r="114" s="97" customFormat="1"/>
    <row r="115" s="97" customFormat="1"/>
    <row r="116" s="97" customFormat="1"/>
    <row r="117" s="97" customFormat="1"/>
    <row r="118" s="97" customFormat="1"/>
    <row r="119" s="97" customFormat="1"/>
    <row r="120" s="97" customFormat="1"/>
    <row r="121" s="97" customFormat="1"/>
    <row r="122" s="97" customFormat="1"/>
    <row r="123" s="97" customFormat="1"/>
    <row r="124" s="97" customFormat="1"/>
    <row r="125" s="97" customFormat="1"/>
    <row r="126" s="97" customFormat="1"/>
    <row r="127" s="97" customFormat="1"/>
    <row r="128" s="97" customFormat="1"/>
    <row r="129" s="97" customFormat="1"/>
  </sheetData>
  <mergeCells count="44">
    <mergeCell ref="B4:D4"/>
    <mergeCell ref="F6:G8"/>
    <mergeCell ref="H6:H8"/>
    <mergeCell ref="I6:I8"/>
    <mergeCell ref="B13:D13"/>
    <mergeCell ref="C6:D6"/>
    <mergeCell ref="C7:D7"/>
    <mergeCell ref="C12:D12"/>
    <mergeCell ref="C10:D10"/>
    <mergeCell ref="C9:D9"/>
    <mergeCell ref="C2:Y2"/>
    <mergeCell ref="B27:B28"/>
    <mergeCell ref="B24:B25"/>
    <mergeCell ref="C18:C20"/>
    <mergeCell ref="B18:B20"/>
    <mergeCell ref="O7:P7"/>
    <mergeCell ref="O6:P6"/>
    <mergeCell ref="F4:K4"/>
    <mergeCell ref="M4:P4"/>
    <mergeCell ref="O12:P12"/>
    <mergeCell ref="O11:P11"/>
    <mergeCell ref="O10:P10"/>
    <mergeCell ref="O9:P9"/>
    <mergeCell ref="O8:P8"/>
    <mergeCell ref="P18:P19"/>
    <mergeCell ref="L19:N19"/>
    <mergeCell ref="J6:K8"/>
    <mergeCell ref="J14:K14"/>
    <mergeCell ref="F9:F10"/>
    <mergeCell ref="F11:F12"/>
    <mergeCell ref="F13:F14"/>
    <mergeCell ref="J13:K13"/>
    <mergeCell ref="J12:K12"/>
    <mergeCell ref="J11:K11"/>
    <mergeCell ref="J10:K10"/>
    <mergeCell ref="L18:N18"/>
    <mergeCell ref="O14:P14"/>
    <mergeCell ref="O13:P13"/>
    <mergeCell ref="B30:B31"/>
    <mergeCell ref="J9:K9"/>
    <mergeCell ref="F18:I18"/>
    <mergeCell ref="E18:E20"/>
    <mergeCell ref="K18:K20"/>
    <mergeCell ref="F19:I19"/>
  </mergeCells>
  <conditionalFormatting sqref="N22 N24:N25 N27:N28 N30:N31">
    <cfRule type="cellIs" dxfId="8" priority="3" operator="lessThanOrEqual">
      <formula>0</formula>
    </cfRule>
  </conditionalFormatting>
  <conditionalFormatting sqref="I22 I24:I25 I27:I28 I30:I31">
    <cfRule type="cellIs" dxfId="7" priority="2" operator="lessThanOrEqual">
      <formula>0</formula>
    </cfRule>
  </conditionalFormatting>
  <conditionalFormatting sqref="P22 P24:P25 P27:P28 P30:P31">
    <cfRule type="cellIs" dxfId="6" priority="1" operator="lessThanOr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22E4766-8295-2D49-AE3A-123BD46D73AF}">
          <x14:formula1>
            <xm:f>'Operational Calcs &amp; Raw Data'!$M$5:$M$55</xm:f>
          </x14:formula1>
          <xm:sqref>C6</xm:sqref>
        </x14:dataValidation>
        <x14:dataValidation type="list" allowBlank="1" showInputMessage="1" showErrorMessage="1" xr:uid="{F7689316-7378-714C-BC90-1B7E1B5A1665}">
          <x14:formula1>
            <xm:f>'Operational Calcs &amp; Raw Data'!$G$7:$K$7</xm:f>
          </x14:formula1>
          <xm:sqref>C7</xm:sqref>
        </x14:dataValidation>
        <x14:dataValidation type="list" allowBlank="1" showInputMessage="1" showErrorMessage="1" xr:uid="{E28D47EE-B831-FF4F-B011-13BD52C9CAD6}">
          <x14:formula1>
            <xm:f>'Operational Calcs &amp; Raw Data'!$P$5:$P$20</xm:f>
          </x14:formula1>
          <xm:sqref>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DAAD-9AAA-46E0-A762-37C836B9ABD7}">
  <dimension ref="A1:BR129"/>
  <sheetViews>
    <sheetView tabSelected="1" topLeftCell="A23" zoomScale="60" zoomScaleNormal="60" workbookViewId="0">
      <selection activeCell="C11" sqref="C11"/>
    </sheetView>
  </sheetViews>
  <sheetFormatPr defaultColWidth="10.84765625" defaultRowHeight="15"/>
  <cols>
    <col min="1" max="1" width="5.84765625" style="1" customWidth="1"/>
    <col min="2" max="2" width="21.6484375" style="1" bestFit="1" customWidth="1"/>
    <col min="3" max="3" width="20.84765625" style="1" customWidth="1"/>
    <col min="4" max="4" width="5.84765625" style="1" customWidth="1"/>
    <col min="5" max="5" width="30.6484375" style="1" bestFit="1" customWidth="1"/>
    <col min="6" max="9" width="15.84765625" style="1" customWidth="1"/>
    <col min="10" max="10" width="5.84765625" style="1" customWidth="1"/>
    <col min="11" max="11" width="20.5" style="1" customWidth="1"/>
    <col min="12" max="12" width="15.84765625" style="1" customWidth="1"/>
    <col min="13" max="13" width="28.5" style="1" customWidth="1"/>
    <col min="14" max="14" width="14.34765625" style="1" customWidth="1"/>
    <col min="15" max="15" width="5.84765625" style="1" customWidth="1"/>
    <col min="16" max="16" width="26" style="1" customWidth="1"/>
    <col min="17" max="20" width="10.84765625" style="1"/>
    <col min="21" max="21" width="7.5" style="1" customWidth="1"/>
    <col min="22" max="24" width="10.84765625" style="1"/>
    <col min="25" max="25" width="5.34765625" style="1" customWidth="1"/>
    <col min="26" max="54" width="10.84765625" style="1"/>
    <col min="55" max="70" width="10.84765625" style="97"/>
    <col min="71" max="16384" width="10.84765625" style="1"/>
  </cols>
  <sheetData>
    <row r="1" spans="1:70" ht="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70" ht="24" customHeight="1">
      <c r="A2" s="97"/>
      <c r="B2" s="166" t="s">
        <v>438</v>
      </c>
      <c r="C2" s="218" t="s">
        <v>509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70" s="86" customFormat="1" ht="14.05" customHeight="1">
      <c r="A3" s="9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</row>
    <row r="4" spans="1:70" s="86" customFormat="1" ht="19" customHeight="1">
      <c r="A4" s="97"/>
      <c r="B4" s="226" t="s">
        <v>434</v>
      </c>
      <c r="C4" s="227"/>
      <c r="D4" s="228"/>
      <c r="E4" s="99"/>
      <c r="F4" s="226" t="s">
        <v>498</v>
      </c>
      <c r="G4" s="227"/>
      <c r="H4" s="227"/>
      <c r="I4" s="227"/>
      <c r="J4" s="227"/>
      <c r="K4" s="228"/>
      <c r="L4" s="101"/>
      <c r="M4" s="226" t="s">
        <v>462</v>
      </c>
      <c r="N4" s="227"/>
      <c r="O4" s="227"/>
      <c r="P4" s="228"/>
      <c r="Q4" s="99"/>
      <c r="R4" s="99"/>
      <c r="S4" s="99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</row>
    <row r="5" spans="1:70" s="86" customFormat="1" ht="19" customHeight="1">
      <c r="A5" s="97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</row>
    <row r="6" spans="1:70" ht="19" customHeight="1">
      <c r="A6" s="97"/>
      <c r="B6" s="69" t="s">
        <v>1</v>
      </c>
      <c r="C6" s="246" t="s">
        <v>374</v>
      </c>
      <c r="D6" s="247"/>
      <c r="E6" s="169" t="s">
        <v>507</v>
      </c>
      <c r="F6" s="233" t="s">
        <v>441</v>
      </c>
      <c r="G6" s="234"/>
      <c r="H6" s="239" t="s">
        <v>552</v>
      </c>
      <c r="I6" s="242" t="s">
        <v>553</v>
      </c>
      <c r="J6" s="206" t="s">
        <v>460</v>
      </c>
      <c r="K6" s="207"/>
      <c r="L6" s="101"/>
      <c r="M6" s="129" t="s">
        <v>501</v>
      </c>
      <c r="N6" s="137">
        <f>'Operational Calcs &amp; Raw Data'!D6</f>
        <v>58.8</v>
      </c>
      <c r="O6" s="224" t="s">
        <v>464</v>
      </c>
      <c r="P6" s="225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70" ht="19" customHeight="1">
      <c r="A7" s="97"/>
      <c r="B7" s="70" t="s">
        <v>263</v>
      </c>
      <c r="C7" s="248" t="s">
        <v>350</v>
      </c>
      <c r="D7" s="249"/>
      <c r="E7" s="169" t="s">
        <v>507</v>
      </c>
      <c r="F7" s="235"/>
      <c r="G7" s="236"/>
      <c r="H7" s="240"/>
      <c r="I7" s="243"/>
      <c r="J7" s="208"/>
      <c r="K7" s="209"/>
      <c r="L7" s="101"/>
      <c r="M7" s="130" t="s">
        <v>502</v>
      </c>
      <c r="N7" s="138">
        <f>'Operational Calcs &amp; Raw Data'!D9/'Operational Calcs &amp; Raw Data'!D8</f>
        <v>0.62</v>
      </c>
      <c r="O7" s="191"/>
      <c r="P7" s="192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70" ht="19" customHeight="1">
      <c r="A8" s="97"/>
      <c r="B8" s="97"/>
      <c r="C8" s="145"/>
      <c r="D8" s="145"/>
      <c r="E8" s="101"/>
      <c r="F8" s="237"/>
      <c r="G8" s="238"/>
      <c r="H8" s="241"/>
      <c r="I8" s="244"/>
      <c r="J8" s="210"/>
      <c r="K8" s="211"/>
      <c r="L8" s="101"/>
      <c r="M8" s="131" t="s">
        <v>503</v>
      </c>
      <c r="N8" s="139">
        <f>1-N7</f>
        <v>0.38</v>
      </c>
      <c r="O8" s="189"/>
      <c r="P8" s="190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70" ht="19" customHeight="1">
      <c r="A9" s="97"/>
      <c r="B9" s="69" t="s">
        <v>443</v>
      </c>
      <c r="C9" s="246" t="s">
        <v>257</v>
      </c>
      <c r="D9" s="247"/>
      <c r="E9" s="169" t="s">
        <v>507</v>
      </c>
      <c r="F9" s="214" t="s">
        <v>447</v>
      </c>
      <c r="G9" s="175" t="s">
        <v>445</v>
      </c>
      <c r="H9" s="142">
        <v>12</v>
      </c>
      <c r="I9" s="143">
        <v>12</v>
      </c>
      <c r="J9" s="195" t="s">
        <v>477</v>
      </c>
      <c r="K9" s="196"/>
      <c r="L9" s="101"/>
      <c r="M9" s="132" t="s">
        <v>463</v>
      </c>
      <c r="N9" s="140">
        <f>'Operational Calcs &amp; Raw Data'!D12*1000</f>
        <v>6.0344441100000007E-2</v>
      </c>
      <c r="O9" s="229" t="s">
        <v>468</v>
      </c>
      <c r="P9" s="230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70" ht="19" customHeight="1">
      <c r="A10" s="97"/>
      <c r="B10" s="70" t="s">
        <v>346</v>
      </c>
      <c r="C10" s="252">
        <v>100000</v>
      </c>
      <c r="D10" s="253"/>
      <c r="E10" s="170" t="s">
        <v>508</v>
      </c>
      <c r="F10" s="215"/>
      <c r="G10" s="176" t="s">
        <v>449</v>
      </c>
      <c r="H10" s="136">
        <v>14</v>
      </c>
      <c r="I10" s="136">
        <v>14</v>
      </c>
      <c r="J10" s="212" t="s">
        <v>485</v>
      </c>
      <c r="K10" s="213"/>
      <c r="L10" s="101"/>
      <c r="M10" s="133" t="s">
        <v>495</v>
      </c>
      <c r="N10" s="141">
        <f>'Operational Calcs &amp; Raw Data'!D13*1000</f>
        <v>6.587723999999999E-2</v>
      </c>
      <c r="O10" s="189" t="s">
        <v>468</v>
      </c>
      <c r="P10" s="190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70" ht="19" customHeight="1">
      <c r="A11" s="97"/>
      <c r="B11" s="97"/>
      <c r="C11" s="145"/>
      <c r="D11" s="145"/>
      <c r="E11" s="97"/>
      <c r="F11" s="214" t="s">
        <v>496</v>
      </c>
      <c r="G11" s="175" t="s">
        <v>445</v>
      </c>
      <c r="H11" s="142">
        <v>25</v>
      </c>
      <c r="I11" s="143">
        <v>50</v>
      </c>
      <c r="J11" s="195" t="s">
        <v>461</v>
      </c>
      <c r="K11" s="196"/>
      <c r="L11" s="101"/>
      <c r="M11" s="130" t="s">
        <v>469</v>
      </c>
      <c r="N11" s="134">
        <f>'Operational Calcs &amp; Raw Data'!D9*'Calculator (2)'!N9/1000</f>
        <v>10.999584723708001</v>
      </c>
      <c r="O11" s="191" t="s">
        <v>471</v>
      </c>
      <c r="P11" s="192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70" ht="18" customHeight="1">
      <c r="A12" s="97"/>
      <c r="B12" s="94" t="s">
        <v>433</v>
      </c>
      <c r="C12" s="250">
        <v>20</v>
      </c>
      <c r="D12" s="251"/>
      <c r="E12" s="170" t="s">
        <v>508</v>
      </c>
      <c r="F12" s="215"/>
      <c r="G12" s="176" t="s">
        <v>449</v>
      </c>
      <c r="H12" s="136">
        <v>27</v>
      </c>
      <c r="I12" s="136">
        <v>52</v>
      </c>
      <c r="J12" s="212" t="s">
        <v>485</v>
      </c>
      <c r="K12" s="213"/>
      <c r="L12" s="101"/>
      <c r="M12" s="131" t="s">
        <v>470</v>
      </c>
      <c r="N12" s="135">
        <f>'Operational Calcs &amp; Raw Data'!D10*'Calculator (2)'!N10/1000</f>
        <v>7.3598052527999993</v>
      </c>
      <c r="O12" s="189" t="s">
        <v>471</v>
      </c>
      <c r="P12" s="190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70" ht="19" customHeight="1">
      <c r="A13" s="97"/>
      <c r="B13" s="245" t="s">
        <v>442</v>
      </c>
      <c r="C13" s="245"/>
      <c r="D13" s="245"/>
      <c r="E13" s="97"/>
      <c r="F13" s="214" t="s">
        <v>497</v>
      </c>
      <c r="G13" s="175" t="s">
        <v>445</v>
      </c>
      <c r="H13" s="142">
        <v>27</v>
      </c>
      <c r="I13" s="142">
        <v>52</v>
      </c>
      <c r="J13" s="216" t="s">
        <v>484</v>
      </c>
      <c r="K13" s="217"/>
      <c r="L13" s="101"/>
      <c r="M13" s="130" t="s">
        <v>493</v>
      </c>
      <c r="N13" s="138">
        <v>0.5</v>
      </c>
      <c r="O13" s="191"/>
      <c r="P13" s="192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70" ht="19" customHeight="1">
      <c r="A14" s="97"/>
      <c r="B14" s="97"/>
      <c r="C14" s="144"/>
      <c r="D14" s="144"/>
      <c r="E14" s="97"/>
      <c r="F14" s="215"/>
      <c r="G14" s="176" t="s">
        <v>449</v>
      </c>
      <c r="H14" s="136">
        <v>29</v>
      </c>
      <c r="I14" s="136">
        <v>54</v>
      </c>
      <c r="J14" s="212" t="s">
        <v>486</v>
      </c>
      <c r="K14" s="213"/>
      <c r="L14" s="101"/>
      <c r="M14" s="131" t="s">
        <v>494</v>
      </c>
      <c r="N14" s="139">
        <v>0.8</v>
      </c>
      <c r="O14" s="189"/>
      <c r="P14" s="190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70" ht="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70" ht="20.100000000000001">
      <c r="A16" s="97"/>
      <c r="B16" s="185" t="s">
        <v>491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70" ht="14.05" customHeight="1" thickBo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70" s="2" customFormat="1" ht="20.05" customHeight="1">
      <c r="A18" s="98"/>
      <c r="B18" s="221" t="s">
        <v>446</v>
      </c>
      <c r="C18" s="188" t="s">
        <v>492</v>
      </c>
      <c r="D18" s="98"/>
      <c r="E18" s="200" t="s">
        <v>480</v>
      </c>
      <c r="F18" s="197" t="s">
        <v>504</v>
      </c>
      <c r="G18" s="198"/>
      <c r="H18" s="198"/>
      <c r="I18" s="199"/>
      <c r="J18" s="98"/>
      <c r="K18" s="200" t="s">
        <v>499</v>
      </c>
      <c r="L18" s="186" t="s">
        <v>505</v>
      </c>
      <c r="M18" s="187"/>
      <c r="N18" s="188"/>
      <c r="O18" s="98"/>
      <c r="P18" s="231" t="s">
        <v>435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:70" s="2" customFormat="1" ht="20.05" customHeight="1">
      <c r="A19" s="98"/>
      <c r="B19" s="222"/>
      <c r="C19" s="219"/>
      <c r="D19" s="98"/>
      <c r="E19" s="201"/>
      <c r="F19" s="203" t="s">
        <v>436</v>
      </c>
      <c r="G19" s="204"/>
      <c r="H19" s="204"/>
      <c r="I19" s="205"/>
      <c r="J19" s="98"/>
      <c r="K19" s="201"/>
      <c r="L19" s="203" t="str">
        <f>"(CO2e, "&amp;C12&amp;" years)"</f>
        <v>(CO2e, 20 years)</v>
      </c>
      <c r="M19" s="204"/>
      <c r="N19" s="205"/>
      <c r="O19" s="98"/>
      <c r="P19" s="232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:70" ht="26.05" customHeight="1" thickBot="1">
      <c r="A20" s="97"/>
      <c r="B20" s="223"/>
      <c r="C20" s="220"/>
      <c r="D20" s="97"/>
      <c r="E20" s="202"/>
      <c r="F20" s="87" t="s">
        <v>488</v>
      </c>
      <c r="G20" s="88" t="s">
        <v>425</v>
      </c>
      <c r="H20" s="88" t="s">
        <v>440</v>
      </c>
      <c r="I20" s="109" t="s">
        <v>373</v>
      </c>
      <c r="J20" s="97"/>
      <c r="K20" s="202"/>
      <c r="L20" s="88" t="s">
        <v>425</v>
      </c>
      <c r="M20" s="88" t="s">
        <v>440</v>
      </c>
      <c r="N20" s="109" t="s">
        <v>373</v>
      </c>
      <c r="O20" s="97"/>
      <c r="P20" s="110" t="str">
        <f>"(tons CO2e, "&amp;C12&amp;" years)"</f>
        <v>(tons CO2e, 20 years)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70" ht="1" customHeight="1" thickBot="1">
      <c r="A21" s="97"/>
      <c r="B21" s="81"/>
      <c r="C21" s="146"/>
      <c r="D21" s="97"/>
      <c r="E21" s="151"/>
      <c r="F21" s="82"/>
      <c r="G21" s="82"/>
      <c r="H21" s="82"/>
      <c r="I21" s="107"/>
      <c r="J21" s="97"/>
      <c r="K21" s="151"/>
      <c r="L21" s="96"/>
      <c r="M21" s="96"/>
      <c r="N21" s="108"/>
      <c r="O21" s="97"/>
      <c r="P21" s="163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70" ht="22" customHeight="1">
      <c r="A22" s="97"/>
      <c r="B22" s="75" t="s">
        <v>506</v>
      </c>
      <c r="C22" s="147"/>
      <c r="D22" s="97"/>
      <c r="E22" s="152" t="s">
        <v>444</v>
      </c>
      <c r="F22" s="83">
        <v>0</v>
      </c>
      <c r="G22" s="84">
        <f>F22*'Operational Calcs &amp; Raw Data'!$D$16*'Calculator (2)'!$C$10</f>
        <v>0</v>
      </c>
      <c r="H22" s="78">
        <v>0</v>
      </c>
      <c r="I22" s="113">
        <f>G22+H22</f>
        <v>0</v>
      </c>
      <c r="J22" s="97"/>
      <c r="K22" s="152" t="s">
        <v>489</v>
      </c>
      <c r="L22" s="78">
        <f>(N11+N12)*C12</f>
        <v>367.18779953015996</v>
      </c>
      <c r="M22" s="79">
        <v>0</v>
      </c>
      <c r="N22" s="114">
        <f>L22+M22</f>
        <v>367.18779953015996</v>
      </c>
      <c r="O22" s="97"/>
      <c r="P22" s="119">
        <f>N22+I22</f>
        <v>367.18779953015996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70" ht="10" customHeight="1">
      <c r="A23" s="97"/>
      <c r="B23" s="3" t="s">
        <v>448</v>
      </c>
      <c r="C23" s="148"/>
      <c r="D23" s="97"/>
      <c r="E23" s="155"/>
      <c r="F23" s="85"/>
      <c r="G23" s="76"/>
      <c r="H23" s="76"/>
      <c r="I23" s="121"/>
      <c r="J23" s="97"/>
      <c r="K23" s="155"/>
      <c r="L23" s="76"/>
      <c r="M23" s="76"/>
      <c r="N23" s="121"/>
      <c r="O23" s="97"/>
      <c r="P23" s="12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70" ht="19" customHeight="1">
      <c r="A24" s="97"/>
      <c r="B24" s="193" t="s">
        <v>476</v>
      </c>
      <c r="C24" s="149" t="s">
        <v>445</v>
      </c>
      <c r="D24" s="101"/>
      <c r="E24" s="156" t="s">
        <v>459</v>
      </c>
      <c r="F24" s="95">
        <f>IF($C$10&lt;5001,H11,I11)</f>
        <v>50</v>
      </c>
      <c r="G24" s="77">
        <f>F24*'Operational Calcs &amp; Raw Data'!$D$16*'Calculator (2)'!$C$10</f>
        <v>5000</v>
      </c>
      <c r="H24" s="77">
        <v>0</v>
      </c>
      <c r="I24" s="111">
        <f>G24+H24</f>
        <v>5000</v>
      </c>
      <c r="J24" s="101"/>
      <c r="K24" s="154" t="s">
        <v>490</v>
      </c>
      <c r="L24" s="77">
        <f>(N11+N12)*(1-N14)*C12</f>
        <v>73.437559906031979</v>
      </c>
      <c r="M24" s="77">
        <v>0</v>
      </c>
      <c r="N24" s="115">
        <f>L24+M24</f>
        <v>73.437559906031979</v>
      </c>
      <c r="O24" s="101"/>
      <c r="P24" s="117">
        <f>N24+I24</f>
        <v>5073.4375599060322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70" ht="19" customHeight="1">
      <c r="A25" s="97"/>
      <c r="B25" s="193"/>
      <c r="C25" s="149" t="s">
        <v>449</v>
      </c>
      <c r="D25" s="101"/>
      <c r="E25" s="156" t="s">
        <v>483</v>
      </c>
      <c r="F25" s="164">
        <f>IF($C$10&lt;5001,H12,I12)</f>
        <v>52</v>
      </c>
      <c r="G25" s="77">
        <f>F25*'Operational Calcs &amp; Raw Data'!$D$16*'Calculator (2)'!$C$10</f>
        <v>5200.0000000000009</v>
      </c>
      <c r="H25" s="77">
        <v>0</v>
      </c>
      <c r="I25" s="111">
        <f>G25+H25</f>
        <v>5200.0000000000009</v>
      </c>
      <c r="J25" s="101"/>
      <c r="K25" s="156" t="s">
        <v>449</v>
      </c>
      <c r="L25" s="77">
        <v>0</v>
      </c>
      <c r="M25" s="77">
        <v>0</v>
      </c>
      <c r="N25" s="115">
        <f>L25+M25</f>
        <v>0</v>
      </c>
      <c r="O25" s="101"/>
      <c r="P25" s="117">
        <f>N25+I25</f>
        <v>5200.0000000000009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70" ht="10" customHeight="1">
      <c r="A26" s="97"/>
      <c r="B26" s="3" t="s">
        <v>448</v>
      </c>
      <c r="C26" s="148"/>
      <c r="D26" s="97"/>
      <c r="E26" s="155"/>
      <c r="F26" s="85"/>
      <c r="G26" s="76"/>
      <c r="H26" s="76"/>
      <c r="I26" s="121"/>
      <c r="J26" s="97"/>
      <c r="K26" s="155"/>
      <c r="L26" s="76"/>
      <c r="M26" s="76"/>
      <c r="N26" s="121"/>
      <c r="O26" s="97"/>
      <c r="P26" s="12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70" ht="19" customHeight="1">
      <c r="A27" s="97"/>
      <c r="B27" s="193" t="s">
        <v>475</v>
      </c>
      <c r="C27" s="149" t="s">
        <v>445</v>
      </c>
      <c r="D27" s="101"/>
      <c r="E27" s="156" t="s">
        <v>481</v>
      </c>
      <c r="F27" s="95">
        <f>IF($C$10&lt;5001,H13,I13)</f>
        <v>52</v>
      </c>
      <c r="G27" s="77">
        <f>F27*'Operational Calcs &amp; Raw Data'!$D$16*'Calculator (2)'!$C$10</f>
        <v>5200.0000000000009</v>
      </c>
      <c r="H27" s="77">
        <v>0</v>
      </c>
      <c r="I27" s="111">
        <f>G27+H27</f>
        <v>5200.0000000000009</v>
      </c>
      <c r="J27" s="101"/>
      <c r="K27" s="154" t="s">
        <v>490</v>
      </c>
      <c r="L27" s="77">
        <f>(N11+N12)*(1-N14)*C12</f>
        <v>73.437559906031979</v>
      </c>
      <c r="M27" s="77">
        <f>L27-L22</f>
        <v>-293.75023962412797</v>
      </c>
      <c r="N27" s="115">
        <f>L27+M27</f>
        <v>-220.31267971809598</v>
      </c>
      <c r="O27" s="101"/>
      <c r="P27" s="117">
        <f>N27+I27</f>
        <v>4979.6873202819052</v>
      </c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70" ht="19" customHeight="1">
      <c r="A28" s="97"/>
      <c r="B28" s="193"/>
      <c r="C28" s="149" t="s">
        <v>449</v>
      </c>
      <c r="D28" s="101"/>
      <c r="E28" s="156" t="s">
        <v>482</v>
      </c>
      <c r="F28" s="167">
        <f>IF($C$10&lt;5001,H14,I14)</f>
        <v>54</v>
      </c>
      <c r="G28" s="77">
        <f>F28*'Operational Calcs &amp; Raw Data'!$D$16*'Calculator (2)'!$C$10</f>
        <v>5400</v>
      </c>
      <c r="H28" s="77">
        <v>0</v>
      </c>
      <c r="I28" s="111">
        <f>G28+H28</f>
        <v>5400</v>
      </c>
      <c r="J28" s="101"/>
      <c r="K28" s="154" t="s">
        <v>449</v>
      </c>
      <c r="L28" s="77">
        <v>0</v>
      </c>
      <c r="M28" s="77">
        <f>L28-L22</f>
        <v>-367.18779953015996</v>
      </c>
      <c r="N28" s="115">
        <f>L28+M28</f>
        <v>-367.18779953015996</v>
      </c>
      <c r="O28" s="101"/>
      <c r="P28" s="117">
        <f>N28+I28</f>
        <v>5032.8122004698398</v>
      </c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70" ht="10" customHeight="1">
      <c r="A29" s="97"/>
      <c r="B29" s="3" t="s">
        <v>448</v>
      </c>
      <c r="C29" s="148"/>
      <c r="D29" s="97"/>
      <c r="E29" s="153"/>
      <c r="F29" s="85"/>
      <c r="G29" s="4"/>
      <c r="H29" s="4"/>
      <c r="I29" s="121"/>
      <c r="J29" s="97"/>
      <c r="K29" s="153"/>
      <c r="L29" s="4"/>
      <c r="M29" s="76"/>
      <c r="N29" s="121"/>
      <c r="O29" s="97"/>
      <c r="P29" s="120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70" ht="19" customHeight="1">
      <c r="A30" s="97"/>
      <c r="B30" s="193" t="s">
        <v>500</v>
      </c>
      <c r="C30" s="149" t="s">
        <v>445</v>
      </c>
      <c r="D30" s="97"/>
      <c r="E30" s="154" t="s">
        <v>478</v>
      </c>
      <c r="F30" s="95">
        <f>IF($C$10&lt;5001,H9,I9)</f>
        <v>12</v>
      </c>
      <c r="G30" s="77">
        <f>F30*'Operational Calcs &amp; Raw Data'!$D$16*'Calculator (2)'!$C$10</f>
        <v>1200</v>
      </c>
      <c r="H30" s="77">
        <f>G30-G24</f>
        <v>-3800</v>
      </c>
      <c r="I30" s="111">
        <f>G30+H30</f>
        <v>-2600</v>
      </c>
      <c r="J30" s="97"/>
      <c r="K30" s="154" t="s">
        <v>490</v>
      </c>
      <c r="L30" s="77">
        <f>(N11+N12)*(1-N13)*C12</f>
        <v>183.59389976507998</v>
      </c>
      <c r="M30" s="77">
        <f>L30-L22</f>
        <v>-183.59389976507998</v>
      </c>
      <c r="N30" s="115">
        <f>L30+M30</f>
        <v>0</v>
      </c>
      <c r="O30" s="97"/>
      <c r="P30" s="117">
        <f>N30+I30</f>
        <v>-2600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70" ht="19" customHeight="1" thickBot="1">
      <c r="A31" s="97"/>
      <c r="B31" s="194"/>
      <c r="C31" s="150" t="s">
        <v>449</v>
      </c>
      <c r="D31" s="97"/>
      <c r="E31" s="165" t="s">
        <v>479</v>
      </c>
      <c r="F31" s="168">
        <f>IF($C$10&lt;5001,H10,I10)</f>
        <v>14</v>
      </c>
      <c r="G31" s="80">
        <f>F31*'Operational Calcs &amp; Raw Data'!$D$16*'Calculator (2)'!$C$10</f>
        <v>1400</v>
      </c>
      <c r="H31" s="80">
        <f>G31-G25</f>
        <v>-3800.0000000000009</v>
      </c>
      <c r="I31" s="112">
        <f>G31+H31</f>
        <v>-2400.0000000000009</v>
      </c>
      <c r="J31" s="97"/>
      <c r="K31" s="165" t="s">
        <v>449</v>
      </c>
      <c r="L31" s="80">
        <v>0</v>
      </c>
      <c r="M31" s="80">
        <f>L31-L22</f>
        <v>-367.18779953015996</v>
      </c>
      <c r="N31" s="116">
        <f>L31+M31</f>
        <v>-367.18779953015996</v>
      </c>
      <c r="O31" s="97"/>
      <c r="P31" s="118">
        <f>N31+I31</f>
        <v>-2767.1877995301611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70" ht="25" customHeight="1">
      <c r="A32" s="97"/>
      <c r="B32" s="102"/>
      <c r="C32" s="102"/>
      <c r="D32" s="101"/>
      <c r="E32" s="103"/>
      <c r="F32" s="104"/>
      <c r="G32" s="104"/>
      <c r="H32" s="105"/>
      <c r="I32" s="106"/>
      <c r="J32" s="104"/>
      <c r="K32" s="104"/>
      <c r="L32" s="105"/>
      <c r="M32" s="105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20.100000000000001">
      <c r="A33" s="97"/>
      <c r="B33" s="185" t="s">
        <v>439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4.0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9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4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</row>
    <row r="42" spans="1:54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</row>
    <row r="43" spans="1:54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</row>
    <row r="44" spans="1:54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</row>
    <row r="45" spans="1:54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</row>
    <row r="47" spans="1:54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="97" customFormat="1"/>
    <row r="66" s="97" customFormat="1"/>
    <row r="67" s="97" customFormat="1"/>
    <row r="68" s="97" customFormat="1"/>
    <row r="69" s="97" customFormat="1"/>
    <row r="70" s="97" customFormat="1"/>
    <row r="71" s="97" customFormat="1"/>
    <row r="72" s="97" customFormat="1"/>
    <row r="73" s="97" customFormat="1"/>
    <row r="74" s="97" customFormat="1"/>
    <row r="75" s="97" customFormat="1"/>
    <row r="76" s="97" customFormat="1"/>
    <row r="77" s="97" customFormat="1"/>
    <row r="78" s="97" customFormat="1"/>
    <row r="79" s="97" customFormat="1"/>
    <row r="80" s="97" customFormat="1"/>
    <row r="81" s="97" customFormat="1"/>
    <row r="82" s="97" customFormat="1"/>
    <row r="83" s="97" customFormat="1"/>
    <row r="84" s="97" customFormat="1"/>
    <row r="85" s="97" customFormat="1"/>
    <row r="86" s="97" customFormat="1"/>
    <row r="87" s="97" customFormat="1"/>
    <row r="88" s="97" customFormat="1"/>
    <row r="89" s="97" customFormat="1"/>
    <row r="90" s="97" customFormat="1"/>
    <row r="91" s="97" customFormat="1"/>
    <row r="92" s="97" customFormat="1"/>
    <row r="93" s="97" customFormat="1"/>
    <row r="94" s="97" customFormat="1"/>
    <row r="95" s="97" customFormat="1"/>
    <row r="96" s="97" customFormat="1"/>
    <row r="97" s="97" customFormat="1"/>
    <row r="98" s="97" customFormat="1"/>
    <row r="99" s="97" customFormat="1"/>
    <row r="100" s="97" customFormat="1"/>
    <row r="101" s="97" customFormat="1"/>
    <row r="102" s="97" customFormat="1"/>
    <row r="103" s="97" customFormat="1"/>
    <row r="104" s="97" customFormat="1"/>
    <row r="105" s="97" customFormat="1"/>
    <row r="106" s="97" customFormat="1"/>
    <row r="107" s="97" customFormat="1"/>
    <row r="108" s="97" customFormat="1"/>
    <row r="109" s="97" customFormat="1"/>
    <row r="110" s="97" customFormat="1"/>
    <row r="111" s="97" customFormat="1"/>
    <row r="112" s="97" customFormat="1"/>
    <row r="113" s="97" customFormat="1"/>
    <row r="114" s="97" customFormat="1"/>
    <row r="115" s="97" customFormat="1"/>
    <row r="116" s="97" customFormat="1"/>
    <row r="117" s="97" customFormat="1"/>
    <row r="118" s="97" customFormat="1"/>
    <row r="119" s="97" customFormat="1"/>
    <row r="120" s="97" customFormat="1"/>
    <row r="121" s="97" customFormat="1"/>
    <row r="122" s="97" customFormat="1"/>
    <row r="123" s="97" customFormat="1"/>
    <row r="124" s="97" customFormat="1"/>
    <row r="125" s="97" customFormat="1"/>
    <row r="126" s="97" customFormat="1"/>
    <row r="127" s="97" customFormat="1"/>
    <row r="128" s="97" customFormat="1"/>
    <row r="129" s="97" customFormat="1"/>
  </sheetData>
  <mergeCells count="44">
    <mergeCell ref="P18:P19"/>
    <mergeCell ref="F19:I19"/>
    <mergeCell ref="L19:N19"/>
    <mergeCell ref="B24:B25"/>
    <mergeCell ref="B27:B28"/>
    <mergeCell ref="B30:B31"/>
    <mergeCell ref="B18:B20"/>
    <mergeCell ref="C18:C20"/>
    <mergeCell ref="E18:E20"/>
    <mergeCell ref="F18:I18"/>
    <mergeCell ref="K18:K20"/>
    <mergeCell ref="L18:N18"/>
    <mergeCell ref="B13:D13"/>
    <mergeCell ref="F13:F14"/>
    <mergeCell ref="J13:K13"/>
    <mergeCell ref="O13:P13"/>
    <mergeCell ref="J14:K14"/>
    <mergeCell ref="O14:P14"/>
    <mergeCell ref="F11:F12"/>
    <mergeCell ref="J11:K11"/>
    <mergeCell ref="O11:P11"/>
    <mergeCell ref="C12:D12"/>
    <mergeCell ref="J12:K12"/>
    <mergeCell ref="O12:P12"/>
    <mergeCell ref="C7:D7"/>
    <mergeCell ref="O7:P7"/>
    <mergeCell ref="O8:P8"/>
    <mergeCell ref="C9:D9"/>
    <mergeCell ref="F9:F10"/>
    <mergeCell ref="J9:K9"/>
    <mergeCell ref="O9:P9"/>
    <mergeCell ref="C10:D10"/>
    <mergeCell ref="J10:K10"/>
    <mergeCell ref="O10:P10"/>
    <mergeCell ref="C2:Y2"/>
    <mergeCell ref="B4:D4"/>
    <mergeCell ref="F4:K4"/>
    <mergeCell ref="M4:P4"/>
    <mergeCell ref="C6:D6"/>
    <mergeCell ref="F6:G8"/>
    <mergeCell ref="H6:H8"/>
    <mergeCell ref="I6:I8"/>
    <mergeCell ref="J6:K8"/>
    <mergeCell ref="O6:P6"/>
  </mergeCells>
  <conditionalFormatting sqref="N22 N24:N25 N27:N28 N30:N31">
    <cfRule type="cellIs" dxfId="5" priority="3" operator="lessThanOrEqual">
      <formula>0</formula>
    </cfRule>
  </conditionalFormatting>
  <conditionalFormatting sqref="I22 I24:I25 I27:I28 I30:I31">
    <cfRule type="cellIs" dxfId="4" priority="2" operator="lessThanOrEqual">
      <formula>0</formula>
    </cfRule>
  </conditionalFormatting>
  <conditionalFormatting sqref="P22 P24:P25 P27:P28 P30:P31">
    <cfRule type="cellIs" dxfId="3" priority="1" operator="lessThanOr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D12C61-B4F0-49DD-A098-B60BBC984831}">
          <x14:formula1>
            <xm:f>'Operational Calcs &amp; Raw Data'!$P$5:$P$20</xm:f>
          </x14:formula1>
          <xm:sqref>C9</xm:sqref>
        </x14:dataValidation>
        <x14:dataValidation type="list" allowBlank="1" showInputMessage="1" showErrorMessage="1" xr:uid="{1C6645BE-DA0E-4959-80F0-CC149CB5AFD4}">
          <x14:formula1>
            <xm:f>'Operational Calcs &amp; Raw Data'!$G$7:$K$7</xm:f>
          </x14:formula1>
          <xm:sqref>C7</xm:sqref>
        </x14:dataValidation>
        <x14:dataValidation type="list" allowBlank="1" showInputMessage="1" showErrorMessage="1" xr:uid="{84E2D36D-DD65-40CE-BF54-3AD8CB115F88}">
          <x14:formula1>
            <xm:f>'Operational Calcs &amp; Raw Data'!$M$5:$M$55</xm:f>
          </x14:formula1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0355-14C4-43CB-A02C-1328AE34D656}">
  <dimension ref="A1:BR129"/>
  <sheetViews>
    <sheetView topLeftCell="A18" zoomScale="60" zoomScaleNormal="60" workbookViewId="0">
      <selection activeCell="C11" sqref="C11"/>
    </sheetView>
  </sheetViews>
  <sheetFormatPr defaultColWidth="10.84765625" defaultRowHeight="15"/>
  <cols>
    <col min="1" max="1" width="5.84765625" style="1" customWidth="1"/>
    <col min="2" max="2" width="21.6484375" style="1" bestFit="1" customWidth="1"/>
    <col min="3" max="3" width="20.84765625" style="1" customWidth="1"/>
    <col min="4" max="4" width="5.84765625" style="1" customWidth="1"/>
    <col min="5" max="5" width="30.6484375" style="1" bestFit="1" customWidth="1"/>
    <col min="6" max="9" width="15.84765625" style="1" customWidth="1"/>
    <col min="10" max="10" width="5.84765625" style="1" customWidth="1"/>
    <col min="11" max="11" width="20.5" style="1" customWidth="1"/>
    <col min="12" max="12" width="15.84765625" style="1" customWidth="1"/>
    <col min="13" max="13" width="28.5" style="1" customWidth="1"/>
    <col min="14" max="14" width="14.34765625" style="1" customWidth="1"/>
    <col min="15" max="15" width="5.84765625" style="1" customWidth="1"/>
    <col min="16" max="16" width="26" style="1" customWidth="1"/>
    <col min="17" max="20" width="10.84765625" style="1"/>
    <col min="21" max="21" width="7.5" style="1" customWidth="1"/>
    <col min="22" max="24" width="10.84765625" style="1"/>
    <col min="25" max="25" width="5.34765625" style="1" customWidth="1"/>
    <col min="26" max="54" width="10.84765625" style="1"/>
    <col min="55" max="70" width="10.84765625" style="97"/>
    <col min="71" max="16384" width="10.84765625" style="1"/>
  </cols>
  <sheetData>
    <row r="1" spans="1:70" ht="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70" ht="24" customHeight="1">
      <c r="A2" s="97"/>
      <c r="B2" s="166" t="s">
        <v>438</v>
      </c>
      <c r="C2" s="218" t="s">
        <v>509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70" s="86" customFormat="1" ht="14.05" customHeight="1">
      <c r="A3" s="9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</row>
    <row r="4" spans="1:70" s="86" customFormat="1" ht="19" customHeight="1">
      <c r="A4" s="97"/>
      <c r="B4" s="226" t="s">
        <v>434</v>
      </c>
      <c r="C4" s="227"/>
      <c r="D4" s="228"/>
      <c r="E4" s="99"/>
      <c r="F4" s="226" t="s">
        <v>498</v>
      </c>
      <c r="G4" s="227"/>
      <c r="H4" s="227"/>
      <c r="I4" s="227"/>
      <c r="J4" s="227"/>
      <c r="K4" s="228"/>
      <c r="L4" s="101"/>
      <c r="M4" s="226" t="s">
        <v>462</v>
      </c>
      <c r="N4" s="227"/>
      <c r="O4" s="227"/>
      <c r="P4" s="228"/>
      <c r="Q4" s="99"/>
      <c r="R4" s="99"/>
      <c r="S4" s="99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</row>
    <row r="5" spans="1:70" s="86" customFormat="1" ht="19" customHeight="1">
      <c r="A5" s="97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</row>
    <row r="6" spans="1:70" ht="19" customHeight="1">
      <c r="A6" s="97"/>
      <c r="B6" s="69" t="s">
        <v>1</v>
      </c>
      <c r="C6" s="246" t="s">
        <v>374</v>
      </c>
      <c r="D6" s="247"/>
      <c r="E6" s="169" t="s">
        <v>507</v>
      </c>
      <c r="F6" s="233" t="s">
        <v>441</v>
      </c>
      <c r="G6" s="234"/>
      <c r="H6" s="239" t="s">
        <v>552</v>
      </c>
      <c r="I6" s="242" t="s">
        <v>553</v>
      </c>
      <c r="J6" s="206" t="s">
        <v>460</v>
      </c>
      <c r="K6" s="207"/>
      <c r="L6" s="101"/>
      <c r="M6" s="129" t="s">
        <v>501</v>
      </c>
      <c r="N6" s="137">
        <f>'Operational Calcs &amp; Raw Data'!D6</f>
        <v>58.8</v>
      </c>
      <c r="O6" s="224" t="s">
        <v>464</v>
      </c>
      <c r="P6" s="225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70" ht="19" customHeight="1">
      <c r="A7" s="97"/>
      <c r="B7" s="70" t="s">
        <v>263</v>
      </c>
      <c r="C7" s="248" t="s">
        <v>350</v>
      </c>
      <c r="D7" s="249"/>
      <c r="E7" s="169" t="s">
        <v>507</v>
      </c>
      <c r="F7" s="235"/>
      <c r="G7" s="236"/>
      <c r="H7" s="240"/>
      <c r="I7" s="243"/>
      <c r="J7" s="208"/>
      <c r="K7" s="209"/>
      <c r="L7" s="101"/>
      <c r="M7" s="130" t="s">
        <v>502</v>
      </c>
      <c r="N7" s="138">
        <f>'Operational Calcs &amp; Raw Data'!D9/'Operational Calcs &amp; Raw Data'!D8</f>
        <v>0.62</v>
      </c>
      <c r="O7" s="191"/>
      <c r="P7" s="192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70" ht="19" customHeight="1">
      <c r="A8" s="97"/>
      <c r="B8" s="97"/>
      <c r="C8" s="145"/>
      <c r="D8" s="145"/>
      <c r="E8" s="101"/>
      <c r="F8" s="237"/>
      <c r="G8" s="238"/>
      <c r="H8" s="241"/>
      <c r="I8" s="244"/>
      <c r="J8" s="210"/>
      <c r="K8" s="211"/>
      <c r="L8" s="101"/>
      <c r="M8" s="131" t="s">
        <v>503</v>
      </c>
      <c r="N8" s="139">
        <f>1-N7</f>
        <v>0.38</v>
      </c>
      <c r="O8" s="189"/>
      <c r="P8" s="190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70" ht="19" customHeight="1">
      <c r="A9" s="97"/>
      <c r="B9" s="69" t="s">
        <v>443</v>
      </c>
      <c r="C9" s="246" t="s">
        <v>257</v>
      </c>
      <c r="D9" s="247"/>
      <c r="E9" s="169" t="s">
        <v>507</v>
      </c>
      <c r="F9" s="214" t="s">
        <v>447</v>
      </c>
      <c r="G9" s="175" t="s">
        <v>445</v>
      </c>
      <c r="H9" s="142">
        <v>12</v>
      </c>
      <c r="I9" s="143">
        <v>12</v>
      </c>
      <c r="J9" s="195" t="s">
        <v>477</v>
      </c>
      <c r="K9" s="196"/>
      <c r="L9" s="101"/>
      <c r="M9" s="132" t="s">
        <v>463</v>
      </c>
      <c r="N9" s="140">
        <f>'Operational Calcs &amp; Raw Data'!D12*1000</f>
        <v>6.0344441100000007E-2</v>
      </c>
      <c r="O9" s="229" t="s">
        <v>468</v>
      </c>
      <c r="P9" s="230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70" ht="19" customHeight="1">
      <c r="A10" s="97"/>
      <c r="B10" s="70" t="s">
        <v>346</v>
      </c>
      <c r="C10" s="252">
        <v>100000</v>
      </c>
      <c r="D10" s="253"/>
      <c r="E10" s="170" t="s">
        <v>508</v>
      </c>
      <c r="F10" s="215"/>
      <c r="G10" s="176" t="s">
        <v>449</v>
      </c>
      <c r="H10" s="136">
        <v>14</v>
      </c>
      <c r="I10" s="136">
        <v>14</v>
      </c>
      <c r="J10" s="212" t="s">
        <v>485</v>
      </c>
      <c r="K10" s="213"/>
      <c r="L10" s="101"/>
      <c r="M10" s="133" t="s">
        <v>495</v>
      </c>
      <c r="N10" s="141">
        <f>'Operational Calcs &amp; Raw Data'!D13*1000</f>
        <v>6.587723999999999E-2</v>
      </c>
      <c r="O10" s="189" t="s">
        <v>468</v>
      </c>
      <c r="P10" s="190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70" ht="19" customHeight="1">
      <c r="A11" s="97"/>
      <c r="B11" s="97"/>
      <c r="C11" s="145"/>
      <c r="D11" s="145"/>
      <c r="E11" s="97"/>
      <c r="F11" s="214" t="s">
        <v>496</v>
      </c>
      <c r="G11" s="175" t="s">
        <v>445</v>
      </c>
      <c r="H11" s="142">
        <v>25</v>
      </c>
      <c r="I11" s="143">
        <v>50</v>
      </c>
      <c r="J11" s="195" t="s">
        <v>461</v>
      </c>
      <c r="K11" s="196"/>
      <c r="L11" s="101"/>
      <c r="M11" s="130" t="s">
        <v>469</v>
      </c>
      <c r="N11" s="134">
        <f>'Operational Calcs &amp; Raw Data'!D9*'Calculator (3)'!N9/1000</f>
        <v>10.999584723708001</v>
      </c>
      <c r="O11" s="191" t="s">
        <v>471</v>
      </c>
      <c r="P11" s="192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70" ht="18" customHeight="1">
      <c r="A12" s="97"/>
      <c r="B12" s="94" t="s">
        <v>433</v>
      </c>
      <c r="C12" s="250">
        <v>40</v>
      </c>
      <c r="D12" s="251"/>
      <c r="E12" s="170" t="s">
        <v>508</v>
      </c>
      <c r="F12" s="215"/>
      <c r="G12" s="176" t="s">
        <v>449</v>
      </c>
      <c r="H12" s="136">
        <v>27</v>
      </c>
      <c r="I12" s="136">
        <v>52</v>
      </c>
      <c r="J12" s="212" t="s">
        <v>485</v>
      </c>
      <c r="K12" s="213"/>
      <c r="L12" s="101"/>
      <c r="M12" s="131" t="s">
        <v>470</v>
      </c>
      <c r="N12" s="135">
        <f>'Operational Calcs &amp; Raw Data'!D10*'Calculator (3)'!N10/1000</f>
        <v>7.3598052527999993</v>
      </c>
      <c r="O12" s="189" t="s">
        <v>471</v>
      </c>
      <c r="P12" s="190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70" ht="19" customHeight="1">
      <c r="A13" s="97"/>
      <c r="B13" s="245" t="s">
        <v>442</v>
      </c>
      <c r="C13" s="245"/>
      <c r="D13" s="245"/>
      <c r="E13" s="97"/>
      <c r="F13" s="214" t="s">
        <v>497</v>
      </c>
      <c r="G13" s="175" t="s">
        <v>445</v>
      </c>
      <c r="H13" s="142">
        <v>27</v>
      </c>
      <c r="I13" s="142">
        <v>52</v>
      </c>
      <c r="J13" s="216" t="s">
        <v>484</v>
      </c>
      <c r="K13" s="217"/>
      <c r="L13" s="101"/>
      <c r="M13" s="130" t="s">
        <v>493</v>
      </c>
      <c r="N13" s="138">
        <v>0.5</v>
      </c>
      <c r="O13" s="191"/>
      <c r="P13" s="192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70" ht="19" customHeight="1">
      <c r="A14" s="97"/>
      <c r="B14" s="97"/>
      <c r="C14" s="144"/>
      <c r="D14" s="144"/>
      <c r="E14" s="97"/>
      <c r="F14" s="215"/>
      <c r="G14" s="176" t="s">
        <v>449</v>
      </c>
      <c r="H14" s="136">
        <v>29</v>
      </c>
      <c r="I14" s="136">
        <v>54</v>
      </c>
      <c r="J14" s="212" t="s">
        <v>486</v>
      </c>
      <c r="K14" s="213"/>
      <c r="L14" s="101"/>
      <c r="M14" s="131" t="s">
        <v>494</v>
      </c>
      <c r="N14" s="139">
        <v>0.8</v>
      </c>
      <c r="O14" s="189"/>
      <c r="P14" s="190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70" ht="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70" ht="20.100000000000001">
      <c r="A16" s="97"/>
      <c r="B16" s="185" t="s">
        <v>491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70" ht="14.05" customHeight="1" thickBo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70" s="2" customFormat="1" ht="20.05" customHeight="1">
      <c r="A18" s="98"/>
      <c r="B18" s="221" t="s">
        <v>446</v>
      </c>
      <c r="C18" s="188" t="s">
        <v>492</v>
      </c>
      <c r="D18" s="98"/>
      <c r="E18" s="200" t="s">
        <v>480</v>
      </c>
      <c r="F18" s="197" t="s">
        <v>504</v>
      </c>
      <c r="G18" s="198"/>
      <c r="H18" s="198"/>
      <c r="I18" s="199"/>
      <c r="J18" s="98"/>
      <c r="K18" s="200" t="s">
        <v>499</v>
      </c>
      <c r="L18" s="186" t="s">
        <v>505</v>
      </c>
      <c r="M18" s="187"/>
      <c r="N18" s="188"/>
      <c r="O18" s="98"/>
      <c r="P18" s="231" t="s">
        <v>435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</row>
    <row r="19" spans="1:70" s="2" customFormat="1" ht="20.05" customHeight="1">
      <c r="A19" s="98"/>
      <c r="B19" s="222"/>
      <c r="C19" s="219"/>
      <c r="D19" s="98"/>
      <c r="E19" s="201"/>
      <c r="F19" s="203" t="s">
        <v>436</v>
      </c>
      <c r="G19" s="204"/>
      <c r="H19" s="204"/>
      <c r="I19" s="205"/>
      <c r="J19" s="98"/>
      <c r="K19" s="201"/>
      <c r="L19" s="203" t="str">
        <f>"(CO2e, "&amp;C12&amp;" years)"</f>
        <v>(CO2e, 40 years)</v>
      </c>
      <c r="M19" s="204"/>
      <c r="N19" s="205"/>
      <c r="O19" s="98"/>
      <c r="P19" s="232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</row>
    <row r="20" spans="1:70" ht="26.05" customHeight="1" thickBot="1">
      <c r="A20" s="97"/>
      <c r="B20" s="223"/>
      <c r="C20" s="220"/>
      <c r="D20" s="97"/>
      <c r="E20" s="202"/>
      <c r="F20" s="87" t="s">
        <v>488</v>
      </c>
      <c r="G20" s="88" t="s">
        <v>425</v>
      </c>
      <c r="H20" s="88" t="s">
        <v>440</v>
      </c>
      <c r="I20" s="109" t="s">
        <v>373</v>
      </c>
      <c r="J20" s="97"/>
      <c r="K20" s="202"/>
      <c r="L20" s="88" t="s">
        <v>425</v>
      </c>
      <c r="M20" s="88" t="s">
        <v>440</v>
      </c>
      <c r="N20" s="109" t="s">
        <v>373</v>
      </c>
      <c r="O20" s="97"/>
      <c r="P20" s="110" t="str">
        <f>"(tons CO2e, "&amp;C12&amp;" years)"</f>
        <v>(tons CO2e, 40 years)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70" ht="1" customHeight="1" thickBot="1">
      <c r="A21" s="97"/>
      <c r="B21" s="81"/>
      <c r="C21" s="146"/>
      <c r="D21" s="97"/>
      <c r="E21" s="151"/>
      <c r="F21" s="82"/>
      <c r="G21" s="82"/>
      <c r="H21" s="82"/>
      <c r="I21" s="107"/>
      <c r="J21" s="97"/>
      <c r="K21" s="151"/>
      <c r="L21" s="96"/>
      <c r="M21" s="96"/>
      <c r="N21" s="108"/>
      <c r="O21" s="97"/>
      <c r="P21" s="163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70" ht="22" customHeight="1">
      <c r="A22" s="97"/>
      <c r="B22" s="75" t="s">
        <v>506</v>
      </c>
      <c r="C22" s="147"/>
      <c r="D22" s="97"/>
      <c r="E22" s="152" t="s">
        <v>444</v>
      </c>
      <c r="F22" s="83">
        <v>0</v>
      </c>
      <c r="G22" s="84">
        <f>F22*'Operational Calcs &amp; Raw Data'!$D$16*'Calculator (3)'!$C$10</f>
        <v>0</v>
      </c>
      <c r="H22" s="78">
        <v>0</v>
      </c>
      <c r="I22" s="113">
        <f>G22+H22</f>
        <v>0</v>
      </c>
      <c r="J22" s="97"/>
      <c r="K22" s="152" t="s">
        <v>489</v>
      </c>
      <c r="L22" s="78">
        <f>(N11+N12)*C12</f>
        <v>734.37559906031993</v>
      </c>
      <c r="M22" s="79">
        <v>0</v>
      </c>
      <c r="N22" s="114">
        <f>L22+M22</f>
        <v>734.37559906031993</v>
      </c>
      <c r="O22" s="97"/>
      <c r="P22" s="119">
        <f>N22+I22</f>
        <v>734.37559906031993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70" ht="10" customHeight="1">
      <c r="A23" s="97"/>
      <c r="B23" s="3" t="s">
        <v>448</v>
      </c>
      <c r="C23" s="148"/>
      <c r="D23" s="97"/>
      <c r="E23" s="155"/>
      <c r="F23" s="85"/>
      <c r="G23" s="76"/>
      <c r="H23" s="76"/>
      <c r="I23" s="121"/>
      <c r="J23" s="97"/>
      <c r="K23" s="155"/>
      <c r="L23" s="76"/>
      <c r="M23" s="76"/>
      <c r="N23" s="121"/>
      <c r="O23" s="97"/>
      <c r="P23" s="12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70" ht="19" customHeight="1">
      <c r="A24" s="97"/>
      <c r="B24" s="193" t="s">
        <v>476</v>
      </c>
      <c r="C24" s="149" t="s">
        <v>445</v>
      </c>
      <c r="D24" s="101"/>
      <c r="E24" s="156" t="s">
        <v>459</v>
      </c>
      <c r="F24" s="95">
        <f>IF($C$10&lt;5001,H11,I11)</f>
        <v>50</v>
      </c>
      <c r="G24" s="77">
        <f>F24*'Operational Calcs &amp; Raw Data'!$D$16*'Calculator (3)'!$C$10</f>
        <v>5000</v>
      </c>
      <c r="H24" s="77">
        <v>0</v>
      </c>
      <c r="I24" s="111">
        <f>G24+H24</f>
        <v>5000</v>
      </c>
      <c r="J24" s="101"/>
      <c r="K24" s="154" t="s">
        <v>490</v>
      </c>
      <c r="L24" s="77">
        <f>(N11+N12)*(1-N14)*C12</f>
        <v>146.87511981206396</v>
      </c>
      <c r="M24" s="77">
        <v>0</v>
      </c>
      <c r="N24" s="115">
        <f>L24+M24</f>
        <v>146.87511981206396</v>
      </c>
      <c r="O24" s="101"/>
      <c r="P24" s="117">
        <f>N24+I24</f>
        <v>5146.8751198120635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70" ht="19" customHeight="1">
      <c r="A25" s="97"/>
      <c r="B25" s="193"/>
      <c r="C25" s="149" t="s">
        <v>449</v>
      </c>
      <c r="D25" s="101"/>
      <c r="E25" s="156" t="s">
        <v>483</v>
      </c>
      <c r="F25" s="164">
        <f>IF($C$10&lt;5001,H12,I12)</f>
        <v>52</v>
      </c>
      <c r="G25" s="77">
        <f>F25*'Operational Calcs &amp; Raw Data'!$D$16*'Calculator (3)'!$C$10</f>
        <v>5200.0000000000009</v>
      </c>
      <c r="H25" s="77">
        <v>0</v>
      </c>
      <c r="I25" s="111">
        <f>G25+H25</f>
        <v>5200.0000000000009</v>
      </c>
      <c r="J25" s="101"/>
      <c r="K25" s="156" t="s">
        <v>449</v>
      </c>
      <c r="L25" s="77">
        <v>0</v>
      </c>
      <c r="M25" s="77">
        <v>0</v>
      </c>
      <c r="N25" s="115">
        <f>L25+M25</f>
        <v>0</v>
      </c>
      <c r="O25" s="101"/>
      <c r="P25" s="117">
        <f>N25+I25</f>
        <v>5200.0000000000009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70" ht="10" customHeight="1">
      <c r="A26" s="97"/>
      <c r="B26" s="3" t="s">
        <v>448</v>
      </c>
      <c r="C26" s="148"/>
      <c r="D26" s="97"/>
      <c r="E26" s="155"/>
      <c r="F26" s="85"/>
      <c r="G26" s="76"/>
      <c r="H26" s="76"/>
      <c r="I26" s="121"/>
      <c r="J26" s="97"/>
      <c r="K26" s="155"/>
      <c r="L26" s="76"/>
      <c r="M26" s="76"/>
      <c r="N26" s="121"/>
      <c r="O26" s="97"/>
      <c r="P26" s="12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70" ht="19" customHeight="1">
      <c r="A27" s="97"/>
      <c r="B27" s="193" t="s">
        <v>475</v>
      </c>
      <c r="C27" s="149" t="s">
        <v>445</v>
      </c>
      <c r="D27" s="101"/>
      <c r="E27" s="156" t="s">
        <v>481</v>
      </c>
      <c r="F27" s="95">
        <f>IF($C$10&lt;5001,H13,I13)</f>
        <v>52</v>
      </c>
      <c r="G27" s="77">
        <f>F27*'Operational Calcs &amp; Raw Data'!$D$16*'Calculator (3)'!$C$10</f>
        <v>5200.0000000000009</v>
      </c>
      <c r="H27" s="77">
        <v>0</v>
      </c>
      <c r="I27" s="111">
        <f>G27+H27</f>
        <v>5200.0000000000009</v>
      </c>
      <c r="J27" s="101"/>
      <c r="K27" s="154" t="s">
        <v>490</v>
      </c>
      <c r="L27" s="77">
        <f>(N11+N12)*(1-N14)*C12</f>
        <v>146.87511981206396</v>
      </c>
      <c r="M27" s="77">
        <f>L27-L22</f>
        <v>-587.50047924825594</v>
      </c>
      <c r="N27" s="115">
        <f>L27+M27</f>
        <v>-440.62535943619196</v>
      </c>
      <c r="O27" s="101"/>
      <c r="P27" s="117">
        <f>N27+I27</f>
        <v>4759.3746405638085</v>
      </c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70" ht="19" customHeight="1">
      <c r="A28" s="97"/>
      <c r="B28" s="193"/>
      <c r="C28" s="149" t="s">
        <v>449</v>
      </c>
      <c r="D28" s="101"/>
      <c r="E28" s="156" t="s">
        <v>482</v>
      </c>
      <c r="F28" s="167">
        <f>IF($C$10&lt;5001,H14,I14)</f>
        <v>54</v>
      </c>
      <c r="G28" s="77">
        <f>F28*'Operational Calcs &amp; Raw Data'!$D$16*'Calculator (3)'!$C$10</f>
        <v>5400</v>
      </c>
      <c r="H28" s="77">
        <v>0</v>
      </c>
      <c r="I28" s="111">
        <f>G28+H28</f>
        <v>5400</v>
      </c>
      <c r="J28" s="101"/>
      <c r="K28" s="154" t="s">
        <v>449</v>
      </c>
      <c r="L28" s="77">
        <v>0</v>
      </c>
      <c r="M28" s="77">
        <f>L28-L22</f>
        <v>-734.37559906031993</v>
      </c>
      <c r="N28" s="115">
        <f>L28+M28</f>
        <v>-734.37559906031993</v>
      </c>
      <c r="O28" s="101"/>
      <c r="P28" s="117">
        <f>N28+I28</f>
        <v>4665.6244009396796</v>
      </c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70" ht="10" customHeight="1">
      <c r="A29" s="97"/>
      <c r="B29" s="3" t="s">
        <v>448</v>
      </c>
      <c r="C29" s="148"/>
      <c r="D29" s="97"/>
      <c r="E29" s="153"/>
      <c r="F29" s="85"/>
      <c r="G29" s="4"/>
      <c r="H29" s="4"/>
      <c r="I29" s="121"/>
      <c r="J29" s="97"/>
      <c r="K29" s="153"/>
      <c r="L29" s="4"/>
      <c r="M29" s="76"/>
      <c r="N29" s="121"/>
      <c r="O29" s="97"/>
      <c r="P29" s="120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70" ht="19" customHeight="1">
      <c r="A30" s="97"/>
      <c r="B30" s="193" t="s">
        <v>500</v>
      </c>
      <c r="C30" s="149" t="s">
        <v>445</v>
      </c>
      <c r="D30" s="97"/>
      <c r="E30" s="154" t="s">
        <v>478</v>
      </c>
      <c r="F30" s="95">
        <f>IF($C$10&lt;5001,H9,I9)</f>
        <v>12</v>
      </c>
      <c r="G30" s="77">
        <f>F30*'Operational Calcs &amp; Raw Data'!$D$16*'Calculator (3)'!$C$10</f>
        <v>1200</v>
      </c>
      <c r="H30" s="77">
        <f>G30-G24</f>
        <v>-3800</v>
      </c>
      <c r="I30" s="111">
        <f>G30+H30</f>
        <v>-2600</v>
      </c>
      <c r="J30" s="97"/>
      <c r="K30" s="154" t="s">
        <v>490</v>
      </c>
      <c r="L30" s="77">
        <f>(N11+N12)*(1-N13)*C12</f>
        <v>367.18779953015996</v>
      </c>
      <c r="M30" s="77">
        <f>L30-L22</f>
        <v>-367.18779953015996</v>
      </c>
      <c r="N30" s="115">
        <f>L30+M30</f>
        <v>0</v>
      </c>
      <c r="O30" s="97"/>
      <c r="P30" s="117">
        <f>N30+I30</f>
        <v>-2600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70" ht="19" customHeight="1" thickBot="1">
      <c r="A31" s="97"/>
      <c r="B31" s="194"/>
      <c r="C31" s="150" t="s">
        <v>449</v>
      </c>
      <c r="D31" s="97"/>
      <c r="E31" s="165" t="s">
        <v>479</v>
      </c>
      <c r="F31" s="168">
        <f>IF($C$10&lt;5001,H10,I10)</f>
        <v>14</v>
      </c>
      <c r="G31" s="80">
        <f>F31*'Operational Calcs &amp; Raw Data'!$D$16*'Calculator (3)'!$C$10</f>
        <v>1400</v>
      </c>
      <c r="H31" s="80">
        <f>G31-G25</f>
        <v>-3800.0000000000009</v>
      </c>
      <c r="I31" s="112">
        <f>G31+H31</f>
        <v>-2400.0000000000009</v>
      </c>
      <c r="J31" s="97"/>
      <c r="K31" s="165" t="s">
        <v>449</v>
      </c>
      <c r="L31" s="80">
        <v>0</v>
      </c>
      <c r="M31" s="80">
        <f>L31-L22</f>
        <v>-734.37559906031993</v>
      </c>
      <c r="N31" s="116">
        <f>L31+M31</f>
        <v>-734.37559906031993</v>
      </c>
      <c r="O31" s="97"/>
      <c r="P31" s="118">
        <f>N31+I31</f>
        <v>-3134.3755990603208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70" ht="25" customHeight="1">
      <c r="A32" s="97"/>
      <c r="B32" s="102"/>
      <c r="C32" s="102"/>
      <c r="D32" s="101"/>
      <c r="E32" s="103"/>
      <c r="F32" s="104"/>
      <c r="G32" s="104"/>
      <c r="H32" s="105"/>
      <c r="I32" s="106"/>
      <c r="J32" s="104"/>
      <c r="K32" s="104"/>
      <c r="L32" s="105"/>
      <c r="M32" s="105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20.100000000000001">
      <c r="A33" s="97"/>
      <c r="B33" s="185" t="s">
        <v>439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4.0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9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4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</row>
    <row r="42" spans="1:54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</row>
    <row r="43" spans="1:54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</row>
    <row r="44" spans="1:54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</row>
    <row r="45" spans="1:54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</row>
    <row r="46" spans="1:54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</row>
    <row r="47" spans="1:54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="97" customFormat="1"/>
    <row r="66" s="97" customFormat="1"/>
    <row r="67" s="97" customFormat="1"/>
    <row r="68" s="97" customFormat="1"/>
    <row r="69" s="97" customFormat="1"/>
    <row r="70" s="97" customFormat="1"/>
    <row r="71" s="97" customFormat="1"/>
    <row r="72" s="97" customFormat="1"/>
    <row r="73" s="97" customFormat="1"/>
    <row r="74" s="97" customFormat="1"/>
    <row r="75" s="97" customFormat="1"/>
    <row r="76" s="97" customFormat="1"/>
    <row r="77" s="97" customFormat="1"/>
    <row r="78" s="97" customFormat="1"/>
    <row r="79" s="97" customFormat="1"/>
    <row r="80" s="97" customFormat="1"/>
    <row r="81" s="97" customFormat="1"/>
    <row r="82" s="97" customFormat="1"/>
    <row r="83" s="97" customFormat="1"/>
    <row r="84" s="97" customFormat="1"/>
    <row r="85" s="97" customFormat="1"/>
    <row r="86" s="97" customFormat="1"/>
    <row r="87" s="97" customFormat="1"/>
    <row r="88" s="97" customFormat="1"/>
    <row r="89" s="97" customFormat="1"/>
    <row r="90" s="97" customFormat="1"/>
    <row r="91" s="97" customFormat="1"/>
    <row r="92" s="97" customFormat="1"/>
    <row r="93" s="97" customFormat="1"/>
    <row r="94" s="97" customFormat="1"/>
    <row r="95" s="97" customFormat="1"/>
    <row r="96" s="97" customFormat="1"/>
    <row r="97" s="97" customFormat="1"/>
    <row r="98" s="97" customFormat="1"/>
    <row r="99" s="97" customFormat="1"/>
    <row r="100" s="97" customFormat="1"/>
    <row r="101" s="97" customFormat="1"/>
    <row r="102" s="97" customFormat="1"/>
    <row r="103" s="97" customFormat="1"/>
    <row r="104" s="97" customFormat="1"/>
    <row r="105" s="97" customFormat="1"/>
    <row r="106" s="97" customFormat="1"/>
    <row r="107" s="97" customFormat="1"/>
    <row r="108" s="97" customFormat="1"/>
    <row r="109" s="97" customFormat="1"/>
    <row r="110" s="97" customFormat="1"/>
    <row r="111" s="97" customFormat="1"/>
    <row r="112" s="97" customFormat="1"/>
    <row r="113" s="97" customFormat="1"/>
    <row r="114" s="97" customFormat="1"/>
    <row r="115" s="97" customFormat="1"/>
    <row r="116" s="97" customFormat="1"/>
    <row r="117" s="97" customFormat="1"/>
    <row r="118" s="97" customFormat="1"/>
    <row r="119" s="97" customFormat="1"/>
    <row r="120" s="97" customFormat="1"/>
    <row r="121" s="97" customFormat="1"/>
    <row r="122" s="97" customFormat="1"/>
    <row r="123" s="97" customFormat="1"/>
    <row r="124" s="97" customFormat="1"/>
    <row r="125" s="97" customFormat="1"/>
    <row r="126" s="97" customFormat="1"/>
    <row r="127" s="97" customFormat="1"/>
    <row r="128" s="97" customFormat="1"/>
    <row r="129" s="97" customFormat="1"/>
  </sheetData>
  <mergeCells count="44">
    <mergeCell ref="P18:P19"/>
    <mergeCell ref="F19:I19"/>
    <mergeCell ref="L19:N19"/>
    <mergeCell ref="B24:B25"/>
    <mergeCell ref="B27:B28"/>
    <mergeCell ref="B30:B31"/>
    <mergeCell ref="B18:B20"/>
    <mergeCell ref="C18:C20"/>
    <mergeCell ref="E18:E20"/>
    <mergeCell ref="F18:I18"/>
    <mergeCell ref="K18:K20"/>
    <mergeCell ref="L18:N18"/>
    <mergeCell ref="B13:D13"/>
    <mergeCell ref="F13:F14"/>
    <mergeCell ref="J13:K13"/>
    <mergeCell ref="O13:P13"/>
    <mergeCell ref="J14:K14"/>
    <mergeCell ref="O14:P14"/>
    <mergeCell ref="F11:F12"/>
    <mergeCell ref="J11:K11"/>
    <mergeCell ref="O11:P11"/>
    <mergeCell ref="C12:D12"/>
    <mergeCell ref="J12:K12"/>
    <mergeCell ref="O12:P12"/>
    <mergeCell ref="C7:D7"/>
    <mergeCell ref="O7:P7"/>
    <mergeCell ref="O8:P8"/>
    <mergeCell ref="C9:D9"/>
    <mergeCell ref="F9:F10"/>
    <mergeCell ref="J9:K9"/>
    <mergeCell ref="O9:P9"/>
    <mergeCell ref="C10:D10"/>
    <mergeCell ref="J10:K10"/>
    <mergeCell ref="O10:P10"/>
    <mergeCell ref="C2:Y2"/>
    <mergeCell ref="B4:D4"/>
    <mergeCell ref="F4:K4"/>
    <mergeCell ref="M4:P4"/>
    <mergeCell ref="C6:D6"/>
    <mergeCell ref="F6:G8"/>
    <mergeCell ref="H6:H8"/>
    <mergeCell ref="I6:I8"/>
    <mergeCell ref="J6:K8"/>
    <mergeCell ref="O6:P6"/>
  </mergeCells>
  <conditionalFormatting sqref="N22 N24:N25 N27:N28 N30:N31">
    <cfRule type="cellIs" dxfId="2" priority="3" operator="lessThanOrEqual">
      <formula>0</formula>
    </cfRule>
  </conditionalFormatting>
  <conditionalFormatting sqref="I22 I24:I25 I27:I28 I30:I31">
    <cfRule type="cellIs" dxfId="1" priority="2" operator="lessThanOrEqual">
      <formula>0</formula>
    </cfRule>
  </conditionalFormatting>
  <conditionalFormatting sqref="P22 P24:P25 P27:P28 P30:P31">
    <cfRule type="cellIs" dxfId="0" priority="1" operator="lessThanOr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65DE13-9710-41BC-93FF-BEF08E44684E}">
          <x14:formula1>
            <xm:f>'Operational Calcs &amp; Raw Data'!$M$5:$M$55</xm:f>
          </x14:formula1>
          <xm:sqref>C6</xm:sqref>
        </x14:dataValidation>
        <x14:dataValidation type="list" allowBlank="1" showInputMessage="1" showErrorMessage="1" xr:uid="{0477A873-3278-47FF-8473-8805E2CC175B}">
          <x14:formula1>
            <xm:f>'Operational Calcs &amp; Raw Data'!$G$7:$K$7</xm:f>
          </x14:formula1>
          <xm:sqref>C7</xm:sqref>
        </x14:dataValidation>
        <x14:dataValidation type="list" allowBlank="1" showInputMessage="1" showErrorMessage="1" xr:uid="{1B39BCAD-E0E1-41BB-821A-04F908D09B2A}">
          <x14:formula1>
            <xm:f>'Operational Calcs &amp; Raw Data'!$P$5:$P$20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D64A5-ACDF-9C41-BFC4-61809EF45168}">
  <dimension ref="A2:AM346"/>
  <sheetViews>
    <sheetView workbookViewId="0">
      <selection activeCell="AB15" sqref="AB15"/>
    </sheetView>
  </sheetViews>
  <sheetFormatPr defaultColWidth="10.796875" defaultRowHeight="15.6"/>
  <cols>
    <col min="1" max="1" width="5.34765625" customWidth="1"/>
    <col min="2" max="2" width="17.34765625" customWidth="1"/>
    <col min="3" max="3" width="24.5" bestFit="1" customWidth="1"/>
    <col min="4" max="4" width="14.6484375" bestFit="1" customWidth="1"/>
    <col min="5" max="5" width="12" style="157" bestFit="1" customWidth="1"/>
    <col min="6" max="6" width="25" bestFit="1" customWidth="1"/>
    <col min="13" max="13" width="17.5" bestFit="1" customWidth="1"/>
    <col min="14" max="14" width="15.6484375" bestFit="1" customWidth="1"/>
    <col min="16" max="16" width="24.1484375" bestFit="1" customWidth="1"/>
    <col min="17" max="17" width="10.6484375" bestFit="1" customWidth="1"/>
    <col min="18" max="18" width="6.6484375" bestFit="1" customWidth="1"/>
    <col min="19" max="19" width="9" bestFit="1" customWidth="1"/>
    <col min="20" max="20" width="6" bestFit="1" customWidth="1"/>
    <col min="21" max="21" width="6" customWidth="1"/>
    <col min="22" max="22" width="28" bestFit="1" customWidth="1"/>
    <col min="28" max="28" width="17.5" bestFit="1" customWidth="1"/>
    <col min="38" max="38" width="6.1484375" bestFit="1" customWidth="1"/>
    <col min="39" max="39" width="8" bestFit="1" customWidth="1"/>
  </cols>
  <sheetData>
    <row r="2" spans="1:39" ht="20.100000000000001">
      <c r="B2" s="261" t="s">
        <v>362</v>
      </c>
      <c r="C2" s="261"/>
      <c r="D2" s="261"/>
      <c r="F2" s="44" t="s">
        <v>347</v>
      </c>
      <c r="G2" s="44"/>
      <c r="H2" s="44"/>
      <c r="I2" s="44"/>
      <c r="J2" s="44"/>
      <c r="K2" s="44"/>
      <c r="M2" s="254" t="s">
        <v>369</v>
      </c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B2" s="254" t="s">
        <v>370</v>
      </c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</row>
    <row r="3" spans="1:39" ht="15.9" thickBot="1"/>
    <row r="4" spans="1:39" ht="15.9" thickTop="1">
      <c r="B4" s="55"/>
      <c r="C4" s="56" t="s">
        <v>372</v>
      </c>
      <c r="D4" s="57">
        <f>Calculator!C10</f>
        <v>5000</v>
      </c>
      <c r="F4" s="38" t="s">
        <v>262</v>
      </c>
      <c r="G4" s="18"/>
      <c r="H4" s="18"/>
      <c r="I4" s="18"/>
      <c r="J4" s="18"/>
      <c r="K4" s="18"/>
      <c r="M4" s="41" t="s">
        <v>1</v>
      </c>
      <c r="N4" s="41" t="s">
        <v>366</v>
      </c>
      <c r="P4" s="41" t="s">
        <v>368</v>
      </c>
      <c r="Q4" s="42" t="s">
        <v>232</v>
      </c>
      <c r="R4" s="42" t="s">
        <v>226</v>
      </c>
      <c r="S4" s="42" t="s">
        <v>229</v>
      </c>
      <c r="T4" s="42" t="s">
        <v>222</v>
      </c>
      <c r="U4" s="50"/>
      <c r="V4" s="39" t="s">
        <v>367</v>
      </c>
      <c r="W4" s="42" t="s">
        <v>232</v>
      </c>
      <c r="X4" s="42" t="s">
        <v>226</v>
      </c>
      <c r="Y4" s="42" t="s">
        <v>229</v>
      </c>
      <c r="Z4" s="42" t="s">
        <v>222</v>
      </c>
      <c r="AB4" s="273" t="s">
        <v>0</v>
      </c>
      <c r="AC4" s="274"/>
      <c r="AD4" s="274"/>
      <c r="AE4" s="274"/>
      <c r="AF4" s="274"/>
      <c r="AG4" s="274"/>
      <c r="AH4" s="274"/>
      <c r="AI4" s="275"/>
      <c r="AK4" s="74" t="s">
        <v>264</v>
      </c>
      <c r="AL4" s="74">
        <v>14.52</v>
      </c>
      <c r="AM4" s="74" t="s">
        <v>473</v>
      </c>
    </row>
    <row r="5" spans="1:39" ht="19" customHeight="1">
      <c r="B5" s="58"/>
      <c r="C5" s="59" t="s">
        <v>366</v>
      </c>
      <c r="D5" s="60" t="str">
        <f>VLOOKUP(Calculator!C6,'Operational Calcs &amp; Raw Data'!M4:N55,2,FALSE)</f>
        <v>West</v>
      </c>
      <c r="F5" s="47" t="s">
        <v>261</v>
      </c>
      <c r="G5" s="47"/>
      <c r="H5" s="47"/>
      <c r="I5" s="47"/>
      <c r="J5" s="47"/>
      <c r="K5" s="47"/>
      <c r="L5" s="47"/>
      <c r="M5" t="s">
        <v>375</v>
      </c>
      <c r="N5" s="40" t="s">
        <v>222</v>
      </c>
      <c r="P5" s="40" t="s">
        <v>257</v>
      </c>
      <c r="Q5" s="49">
        <f>AVERAGE(W14,W34)</f>
        <v>0.26</v>
      </c>
      <c r="R5" s="49">
        <f t="shared" ref="R5:T5" si="0">X14</f>
        <v>0.66</v>
      </c>
      <c r="S5" s="49">
        <f t="shared" si="0"/>
        <v>0.31</v>
      </c>
      <c r="T5" s="49">
        <f t="shared" si="0"/>
        <v>0.45</v>
      </c>
      <c r="V5" s="40" t="s">
        <v>265</v>
      </c>
      <c r="W5" s="43">
        <v>0.26</v>
      </c>
      <c r="X5" s="43">
        <v>0.66</v>
      </c>
      <c r="Y5" s="43">
        <v>0.31</v>
      </c>
      <c r="Z5" s="43">
        <v>0.45</v>
      </c>
      <c r="AB5" s="51" t="s">
        <v>1</v>
      </c>
      <c r="AC5" s="276" t="s">
        <v>2</v>
      </c>
      <c r="AD5" s="277"/>
      <c r="AE5" s="277"/>
      <c r="AF5" s="277"/>
      <c r="AG5" s="277"/>
      <c r="AH5" s="277"/>
      <c r="AI5" s="278"/>
    </row>
    <row r="6" spans="1:39" ht="19" customHeight="1">
      <c r="B6" s="61"/>
      <c r="C6" s="62" t="s">
        <v>363</v>
      </c>
      <c r="D6" s="63">
        <f>INDEX(G19:K34,MATCH(Calculator!C9,F19:F34,0),MATCH(Calculator!C7,G7:K7,0))</f>
        <v>58.8</v>
      </c>
      <c r="E6" s="158"/>
      <c r="F6" s="37"/>
      <c r="G6" s="268" t="s">
        <v>348</v>
      </c>
      <c r="H6" s="269"/>
      <c r="I6" s="269"/>
      <c r="J6" s="269"/>
      <c r="K6" s="269"/>
      <c r="M6" t="s">
        <v>376</v>
      </c>
      <c r="N6" s="40" t="s">
        <v>226</v>
      </c>
      <c r="P6" s="40" t="s">
        <v>256</v>
      </c>
      <c r="Q6" s="49">
        <f>W28</f>
        <v>0.39</v>
      </c>
      <c r="R6" s="49">
        <f t="shared" ref="R6:T6" si="1">X28</f>
        <v>0.9</v>
      </c>
      <c r="S6" s="49">
        <f t="shared" si="1"/>
        <v>0.78</v>
      </c>
      <c r="T6" s="49">
        <f t="shared" si="1"/>
        <v>0.56999999999999995</v>
      </c>
      <c r="V6" s="40" t="s">
        <v>266</v>
      </c>
      <c r="W6" s="43">
        <v>0.39</v>
      </c>
      <c r="X6" s="43">
        <v>0.76</v>
      </c>
      <c r="Y6" s="43">
        <v>0.53</v>
      </c>
      <c r="Z6" s="43">
        <v>0.62</v>
      </c>
      <c r="AB6" s="52"/>
      <c r="AC6" s="270" t="s">
        <v>3</v>
      </c>
      <c r="AD6" s="271"/>
      <c r="AE6" s="271"/>
      <c r="AF6" s="271"/>
      <c r="AG6" s="271"/>
      <c r="AH6" s="271"/>
      <c r="AI6" s="272"/>
    </row>
    <row r="7" spans="1:39" ht="26.1" thickBot="1">
      <c r="F7" s="36"/>
      <c r="G7" s="45" t="s">
        <v>349</v>
      </c>
      <c r="H7" s="46" t="s">
        <v>350</v>
      </c>
      <c r="I7" s="46" t="s">
        <v>351</v>
      </c>
      <c r="J7" s="46" t="s">
        <v>352</v>
      </c>
      <c r="K7" s="46" t="s">
        <v>353</v>
      </c>
      <c r="M7" t="s">
        <v>377</v>
      </c>
      <c r="N7" s="40" t="s">
        <v>226</v>
      </c>
      <c r="P7" s="40" t="s">
        <v>255</v>
      </c>
      <c r="Q7" s="49">
        <f>W29</f>
        <v>0.39</v>
      </c>
      <c r="R7" s="49">
        <f t="shared" ref="R7:T7" si="2">X29</f>
        <v>0.57999999999999996</v>
      </c>
      <c r="S7" s="49">
        <f t="shared" si="2"/>
        <v>0.48</v>
      </c>
      <c r="T7" s="49">
        <f t="shared" si="2"/>
        <v>0.42</v>
      </c>
      <c r="V7" s="40" t="s">
        <v>267</v>
      </c>
      <c r="W7" s="43">
        <v>0.22</v>
      </c>
      <c r="X7" s="43">
        <v>0.66</v>
      </c>
      <c r="Y7" s="43">
        <v>0.36</v>
      </c>
      <c r="Z7" s="43">
        <v>0.59</v>
      </c>
      <c r="AB7" s="53"/>
      <c r="AC7" s="5" t="s">
        <v>4</v>
      </c>
      <c r="AD7" s="6" t="s">
        <v>5</v>
      </c>
      <c r="AE7" s="6" t="s">
        <v>6</v>
      </c>
      <c r="AF7" s="5" t="s">
        <v>7</v>
      </c>
      <c r="AG7" s="5" t="s">
        <v>8</v>
      </c>
      <c r="AH7" s="5" t="s">
        <v>9</v>
      </c>
      <c r="AI7" s="7" t="s">
        <v>10</v>
      </c>
    </row>
    <row r="8" spans="1:39" ht="17.05" customHeight="1" thickTop="1">
      <c r="B8" s="262" t="s">
        <v>465</v>
      </c>
      <c r="C8" s="56" t="s">
        <v>371</v>
      </c>
      <c r="D8" s="57">
        <f>D6*D4</f>
        <v>294000</v>
      </c>
      <c r="F8" s="35" t="s">
        <v>260</v>
      </c>
      <c r="G8" s="34">
        <v>86.1</v>
      </c>
      <c r="H8" s="34">
        <v>81.400000000000006</v>
      </c>
      <c r="I8" s="34">
        <v>66.8</v>
      </c>
      <c r="J8" s="34">
        <v>73.8</v>
      </c>
      <c r="K8" s="34">
        <v>80.2</v>
      </c>
      <c r="M8" t="s">
        <v>378</v>
      </c>
      <c r="N8" s="40" t="s">
        <v>222</v>
      </c>
      <c r="P8" s="40" t="s">
        <v>364</v>
      </c>
      <c r="Q8" s="49">
        <f>W30</f>
        <v>0.39</v>
      </c>
      <c r="R8" s="49">
        <f t="shared" ref="R8:T8" si="3">X30</f>
        <v>0.47</v>
      </c>
      <c r="S8" s="49">
        <f t="shared" si="3"/>
        <v>0.34</v>
      </c>
      <c r="T8" s="49">
        <f t="shared" si="3"/>
        <v>0.36</v>
      </c>
      <c r="V8" s="40" t="s">
        <v>268</v>
      </c>
      <c r="W8" s="43">
        <v>0.5</v>
      </c>
      <c r="X8" s="43">
        <v>0.78</v>
      </c>
      <c r="Y8" s="43">
        <v>0.45</v>
      </c>
      <c r="Z8" s="43">
        <v>0.78</v>
      </c>
      <c r="AB8" s="71" t="s">
        <v>375</v>
      </c>
      <c r="AC8" s="8">
        <v>925.86199999999997</v>
      </c>
      <c r="AD8" s="9">
        <v>6.3E-2</v>
      </c>
      <c r="AE8" s="9">
        <v>8.9999999999999993E-3</v>
      </c>
      <c r="AF8" s="8">
        <v>930.01300000000003</v>
      </c>
      <c r="AG8" s="8">
        <v>6.6319999999999997</v>
      </c>
      <c r="AH8" s="8">
        <v>6.4980000000000002</v>
      </c>
      <c r="AI8" s="10">
        <v>0.55200000000000005</v>
      </c>
    </row>
    <row r="9" spans="1:39" ht="17.05" customHeight="1">
      <c r="B9" s="263"/>
      <c r="C9" s="64" t="s">
        <v>133</v>
      </c>
      <c r="D9" s="65">
        <f>D8*INDEX(Q5:T20,MATCH(Calculator!C9,P5:P20,0),MATCH(D5,Q4:T4,0))</f>
        <v>182280</v>
      </c>
      <c r="E9" s="159"/>
      <c r="F9" s="28" t="s">
        <v>259</v>
      </c>
      <c r="G9" s="26" t="s">
        <v>16</v>
      </c>
      <c r="H9" s="26" t="s">
        <v>16</v>
      </c>
      <c r="I9" s="26" t="s">
        <v>16</v>
      </c>
      <c r="J9" s="26" t="s">
        <v>16</v>
      </c>
      <c r="K9" s="26" t="s">
        <v>16</v>
      </c>
      <c r="M9" t="s">
        <v>379</v>
      </c>
      <c r="N9" s="40" t="s">
        <v>222</v>
      </c>
      <c r="P9" s="40" t="s">
        <v>365</v>
      </c>
      <c r="Q9" s="49">
        <f>W37</f>
        <v>0.56000000000000005</v>
      </c>
      <c r="R9" s="49">
        <f t="shared" ref="R9:T9" si="4">X37</f>
        <v>0.74</v>
      </c>
      <c r="S9" s="49">
        <f t="shared" si="4"/>
        <v>0.44</v>
      </c>
      <c r="T9" s="49">
        <f t="shared" si="4"/>
        <v>0.56999999999999995</v>
      </c>
      <c r="V9" s="40" t="s">
        <v>269</v>
      </c>
      <c r="W9" s="43">
        <v>0.56000000000000005</v>
      </c>
      <c r="X9" s="43">
        <v>0.74</v>
      </c>
      <c r="Y9" s="43">
        <v>0.56000000000000005</v>
      </c>
      <c r="Z9" s="43">
        <v>0.7</v>
      </c>
      <c r="AB9" s="72" t="s">
        <v>376</v>
      </c>
      <c r="AC9" s="8">
        <v>912.91700000000003</v>
      </c>
      <c r="AD9" s="9">
        <v>6.9000000000000006E-2</v>
      </c>
      <c r="AE9" s="9">
        <v>0.01</v>
      </c>
      <c r="AF9" s="8">
        <v>917.46799999999996</v>
      </c>
      <c r="AG9" s="8">
        <v>0.41799999999999998</v>
      </c>
      <c r="AH9" s="8">
        <v>0.38900000000000001</v>
      </c>
      <c r="AI9" s="10">
        <v>0.40400000000000003</v>
      </c>
    </row>
    <row r="10" spans="1:39" ht="17.05" customHeight="1">
      <c r="B10" s="264"/>
      <c r="C10" s="66" t="s">
        <v>264</v>
      </c>
      <c r="D10" s="67">
        <f>D8-D9</f>
        <v>111720</v>
      </c>
      <c r="F10" s="25" t="s">
        <v>354</v>
      </c>
      <c r="G10" s="23">
        <v>85</v>
      </c>
      <c r="H10" s="23">
        <v>97</v>
      </c>
      <c r="I10" s="23">
        <v>78.2</v>
      </c>
      <c r="J10" s="23">
        <v>98.8</v>
      </c>
      <c r="K10" s="23">
        <v>72.5</v>
      </c>
      <c r="M10" t="s">
        <v>380</v>
      </c>
      <c r="N10" s="40" t="s">
        <v>222</v>
      </c>
      <c r="P10" s="40" t="s">
        <v>254</v>
      </c>
      <c r="Q10" s="49">
        <f>W41</f>
        <v>0.53</v>
      </c>
      <c r="R10" s="49">
        <f t="shared" ref="R10:T10" si="5">X41</f>
        <v>0.85</v>
      </c>
      <c r="S10" s="49">
        <f t="shared" si="5"/>
        <v>0.36</v>
      </c>
      <c r="T10" s="49">
        <f t="shared" si="5"/>
        <v>0.59</v>
      </c>
      <c r="V10" s="40" t="s">
        <v>270</v>
      </c>
      <c r="W10" s="43">
        <v>0.22</v>
      </c>
      <c r="X10" s="43">
        <v>0.66</v>
      </c>
      <c r="Y10" s="43">
        <v>0.36</v>
      </c>
      <c r="Z10" s="43">
        <v>0.59</v>
      </c>
      <c r="AB10" s="72" t="s">
        <v>377</v>
      </c>
      <c r="AC10" s="8">
        <v>1115.6500000000001</v>
      </c>
      <c r="AD10" s="9">
        <v>0.105</v>
      </c>
      <c r="AE10" s="9">
        <v>1.4999999999999999E-2</v>
      </c>
      <c r="AF10" s="8">
        <v>1122.5930000000001</v>
      </c>
      <c r="AG10" s="8">
        <v>0.92400000000000004</v>
      </c>
      <c r="AH10" s="8">
        <v>0.94799999999999995</v>
      </c>
      <c r="AI10" s="10">
        <v>1.611</v>
      </c>
    </row>
    <row r="11" spans="1:39" ht="17.05" customHeight="1">
      <c r="A11" s="160"/>
      <c r="B11" s="160"/>
      <c r="C11" s="160"/>
      <c r="D11" s="160"/>
      <c r="F11" s="25" t="s">
        <v>356</v>
      </c>
      <c r="G11" s="23">
        <v>73.8</v>
      </c>
      <c r="H11" s="23">
        <v>78.2</v>
      </c>
      <c r="I11" s="23">
        <v>63.2</v>
      </c>
      <c r="J11" s="23">
        <v>68.8</v>
      </c>
      <c r="K11" s="23">
        <v>78.8</v>
      </c>
      <c r="M11" t="s">
        <v>381</v>
      </c>
      <c r="N11" s="40" t="s">
        <v>232</v>
      </c>
      <c r="P11" s="40" t="s">
        <v>253</v>
      </c>
      <c r="Q11" s="49">
        <f>W66</f>
        <v>0.5</v>
      </c>
      <c r="R11" s="49">
        <f t="shared" ref="R11:T11" si="6">X66</f>
        <v>0.78</v>
      </c>
      <c r="S11" s="49">
        <f t="shared" si="6"/>
        <v>0.45</v>
      </c>
      <c r="T11" s="49">
        <f t="shared" si="6"/>
        <v>0.78</v>
      </c>
      <c r="V11" s="40" t="s">
        <v>271</v>
      </c>
      <c r="W11" s="43">
        <v>0.28000000000000003</v>
      </c>
      <c r="X11" s="43">
        <v>0.6</v>
      </c>
      <c r="Y11" s="43">
        <v>0.41</v>
      </c>
      <c r="Z11" s="43">
        <v>0.48</v>
      </c>
      <c r="AB11" s="72" t="s">
        <v>378</v>
      </c>
      <c r="AC11" s="8">
        <v>932.22500000000002</v>
      </c>
      <c r="AD11" s="9">
        <v>6.7000000000000004E-2</v>
      </c>
      <c r="AE11" s="9">
        <v>1.0999999999999999E-2</v>
      </c>
      <c r="AF11" s="8">
        <v>937.072</v>
      </c>
      <c r="AG11" s="8">
        <v>0.625</v>
      </c>
      <c r="AH11" s="8">
        <v>0.60299999999999998</v>
      </c>
      <c r="AI11" s="10">
        <v>0.23799999999999999</v>
      </c>
    </row>
    <row r="12" spans="1:39" ht="17.05" customHeight="1">
      <c r="A12" s="160"/>
      <c r="B12" s="265" t="s">
        <v>467</v>
      </c>
      <c r="C12" s="266"/>
      <c r="D12" s="125">
        <f>INDEX(AC8:AF58,MATCH(Calculator!C6,AB8:AB58,0),4)*D14</f>
        <v>6.0344441100000008E-5</v>
      </c>
      <c r="F12" s="25" t="s">
        <v>355</v>
      </c>
      <c r="G12" s="23">
        <v>66.400000000000006</v>
      </c>
      <c r="H12" s="23">
        <v>64.099999999999994</v>
      </c>
      <c r="I12" s="23">
        <v>42.5</v>
      </c>
      <c r="J12" s="23">
        <v>65</v>
      </c>
      <c r="K12" s="23">
        <v>89</v>
      </c>
      <c r="M12" t="s">
        <v>374</v>
      </c>
      <c r="N12" s="40" t="s">
        <v>226</v>
      </c>
      <c r="P12" s="40" t="s">
        <v>252</v>
      </c>
      <c r="Q12" s="49">
        <f>W22</f>
        <v>0.68</v>
      </c>
      <c r="R12" s="49">
        <f t="shared" ref="R12:T12" si="7">X22</f>
        <v>0.83</v>
      </c>
      <c r="S12" s="49">
        <f t="shared" si="7"/>
        <v>0.56000000000000005</v>
      </c>
      <c r="T12" s="49">
        <f t="shared" si="7"/>
        <v>0.74</v>
      </c>
      <c r="V12" s="40" t="s">
        <v>272</v>
      </c>
      <c r="W12" s="43">
        <v>0.22</v>
      </c>
      <c r="X12" s="43">
        <v>0.66</v>
      </c>
      <c r="Y12" s="43">
        <v>0.36</v>
      </c>
      <c r="Z12" s="43">
        <v>0.59</v>
      </c>
      <c r="AB12" s="72" t="s">
        <v>379</v>
      </c>
      <c r="AC12" s="8">
        <v>452.541</v>
      </c>
      <c r="AD12" s="9">
        <v>2.5999999999999999E-2</v>
      </c>
      <c r="AE12" s="9">
        <v>3.0000000000000001E-3</v>
      </c>
      <c r="AF12" s="8">
        <v>454.05900000000003</v>
      </c>
      <c r="AG12" s="8">
        <v>0.47499999999999998</v>
      </c>
      <c r="AH12" s="8">
        <v>0.44600000000000001</v>
      </c>
      <c r="AI12" s="10">
        <v>3.6999999999999998E-2</v>
      </c>
    </row>
    <row r="13" spans="1:39" ht="17.05" customHeight="1">
      <c r="A13" s="160"/>
      <c r="B13" s="259" t="s">
        <v>474</v>
      </c>
      <c r="C13" s="260"/>
      <c r="D13" s="68">
        <f>AL4*D15</f>
        <v>6.5877239999999996E-5</v>
      </c>
      <c r="F13" s="25" t="s">
        <v>357</v>
      </c>
      <c r="G13" s="23">
        <v>74.599999999999994</v>
      </c>
      <c r="H13" s="23">
        <v>75.599999999999994</v>
      </c>
      <c r="I13" s="23">
        <v>55.9</v>
      </c>
      <c r="J13" s="23">
        <v>60.1</v>
      </c>
      <c r="K13" s="23">
        <v>66.099999999999994</v>
      </c>
      <c r="M13" t="s">
        <v>382</v>
      </c>
      <c r="N13" s="40" t="s">
        <v>226</v>
      </c>
      <c r="P13" s="40" t="s">
        <v>251</v>
      </c>
      <c r="Q13" s="49">
        <f>W44</f>
        <v>0.56000000000000005</v>
      </c>
      <c r="R13" s="49">
        <f t="shared" ref="R13:T13" si="8">X44</f>
        <v>0.74</v>
      </c>
      <c r="S13" s="49">
        <f t="shared" si="8"/>
        <v>0.41</v>
      </c>
      <c r="T13" s="49">
        <f t="shared" si="8"/>
        <v>0.62</v>
      </c>
      <c r="V13" s="40" t="s">
        <v>273</v>
      </c>
      <c r="W13" s="43">
        <v>0.22</v>
      </c>
      <c r="X13" s="43">
        <v>0.66</v>
      </c>
      <c r="Y13" s="43">
        <v>0.36</v>
      </c>
      <c r="Z13" s="43">
        <v>0.59</v>
      </c>
      <c r="AB13" s="72" t="s">
        <v>380</v>
      </c>
      <c r="AC13" s="8">
        <v>1468.373</v>
      </c>
      <c r="AD13" s="9">
        <v>0.14599999999999999</v>
      </c>
      <c r="AE13" s="9">
        <v>2.1000000000000001E-2</v>
      </c>
      <c r="AF13" s="8">
        <v>1477.9449999999999</v>
      </c>
      <c r="AG13" s="8">
        <v>1.1200000000000001</v>
      </c>
      <c r="AH13" s="8">
        <v>1.127</v>
      </c>
      <c r="AI13" s="10">
        <v>0.70499999999999996</v>
      </c>
    </row>
    <row r="14" spans="1:39" ht="17.05" customHeight="1">
      <c r="A14" s="160"/>
      <c r="B14" s="255" t="s">
        <v>466</v>
      </c>
      <c r="C14" s="256"/>
      <c r="D14" s="128">
        <v>1.3290000000000001E-7</v>
      </c>
      <c r="F14" s="25" t="s">
        <v>358</v>
      </c>
      <c r="G14" s="23">
        <v>95.4</v>
      </c>
      <c r="H14" s="23">
        <v>70.400000000000006</v>
      </c>
      <c r="I14" s="23">
        <v>55.8</v>
      </c>
      <c r="J14" s="23">
        <v>62.6</v>
      </c>
      <c r="K14" s="23">
        <v>73</v>
      </c>
      <c r="M14" t="s">
        <v>383</v>
      </c>
      <c r="N14" s="40" t="s">
        <v>226</v>
      </c>
      <c r="P14" s="40" t="s">
        <v>250</v>
      </c>
      <c r="Q14" s="49">
        <f>AVERAGE(W17,W73)</f>
        <v>0.22</v>
      </c>
      <c r="R14" s="49">
        <f t="shared" ref="R14:T14" si="9">AVERAGE(X17,X73)</f>
        <v>0.66</v>
      </c>
      <c r="S14" s="49">
        <f t="shared" si="9"/>
        <v>0.36</v>
      </c>
      <c r="T14" s="49">
        <f t="shared" si="9"/>
        <v>0.59</v>
      </c>
      <c r="V14" s="40" t="s">
        <v>274</v>
      </c>
      <c r="W14" s="43">
        <v>0.26</v>
      </c>
      <c r="X14" s="43">
        <v>0.66</v>
      </c>
      <c r="Y14" s="43">
        <v>0.31</v>
      </c>
      <c r="Z14" s="43">
        <v>0.45</v>
      </c>
      <c r="AB14" s="72" t="s">
        <v>381</v>
      </c>
      <c r="AC14" s="8">
        <v>498.46699999999998</v>
      </c>
      <c r="AD14" s="9">
        <v>6.0999999999999999E-2</v>
      </c>
      <c r="AE14" s="9">
        <v>8.0000000000000002E-3</v>
      </c>
      <c r="AF14" s="8">
        <v>502.13499999999999</v>
      </c>
      <c r="AG14" s="8">
        <v>0.32100000000000001</v>
      </c>
      <c r="AH14" s="8">
        <v>0.34599999999999997</v>
      </c>
      <c r="AI14" s="10">
        <v>3.5000000000000003E-2</v>
      </c>
    </row>
    <row r="15" spans="1:39" ht="17.05" customHeight="1">
      <c r="A15" s="160"/>
      <c r="B15" s="255" t="s">
        <v>472</v>
      </c>
      <c r="C15" s="256"/>
      <c r="D15" s="128">
        <v>4.5369999999999999E-6</v>
      </c>
      <c r="F15" s="25" t="s">
        <v>359</v>
      </c>
      <c r="G15" s="23">
        <v>88.3</v>
      </c>
      <c r="H15" s="23">
        <v>85.2</v>
      </c>
      <c r="I15" s="23">
        <v>75.900000000000006</v>
      </c>
      <c r="J15" s="23">
        <v>71.599999999999994</v>
      </c>
      <c r="K15" s="23">
        <v>109.6</v>
      </c>
      <c r="M15" t="s">
        <v>384</v>
      </c>
      <c r="N15" s="40" t="s">
        <v>226</v>
      </c>
      <c r="P15" s="40" t="s">
        <v>249</v>
      </c>
      <c r="Q15" s="49">
        <f>AVERAGE(W26,W58)</f>
        <v>0.39</v>
      </c>
      <c r="R15" s="49">
        <f t="shared" ref="R15:T15" si="10">AVERAGE(X26,X58)</f>
        <v>0.66</v>
      </c>
      <c r="S15" s="49">
        <f t="shared" si="10"/>
        <v>0.44</v>
      </c>
      <c r="T15" s="49">
        <f t="shared" si="10"/>
        <v>0.56999999999999995</v>
      </c>
      <c r="V15" s="40" t="s">
        <v>275</v>
      </c>
      <c r="W15" s="43">
        <v>0.39</v>
      </c>
      <c r="X15" s="43">
        <v>0.9</v>
      </c>
      <c r="Y15" s="43">
        <v>0.78</v>
      </c>
      <c r="Z15" s="43">
        <v>0.56999999999999995</v>
      </c>
      <c r="AB15" s="72" t="s">
        <v>374</v>
      </c>
      <c r="AC15" s="8">
        <v>481.786</v>
      </c>
      <c r="AD15" s="9">
        <v>2.3E-2</v>
      </c>
      <c r="AE15" s="9">
        <v>2E-3</v>
      </c>
      <c r="AF15" s="8">
        <v>483.04199999999997</v>
      </c>
      <c r="AG15" s="8">
        <v>4.5780000000000003</v>
      </c>
      <c r="AH15" s="8">
        <v>4.5510000000000002</v>
      </c>
      <c r="AI15" s="10">
        <v>9.8000000000000004E-2</v>
      </c>
    </row>
    <row r="16" spans="1:39" ht="17.05" customHeight="1">
      <c r="A16" s="160"/>
      <c r="B16" s="257" t="s">
        <v>487</v>
      </c>
      <c r="C16" s="258"/>
      <c r="D16" s="127">
        <v>1E-3</v>
      </c>
      <c r="F16" s="25" t="s">
        <v>360</v>
      </c>
      <c r="G16" s="23">
        <v>97.9</v>
      </c>
      <c r="H16" s="23">
        <v>89.3</v>
      </c>
      <c r="I16" s="23">
        <v>112.4</v>
      </c>
      <c r="J16" s="23">
        <v>94.5</v>
      </c>
      <c r="K16" s="23">
        <v>70.8</v>
      </c>
      <c r="M16" t="s">
        <v>385</v>
      </c>
      <c r="N16" s="40" t="s">
        <v>222</v>
      </c>
      <c r="P16" s="40" t="s">
        <v>248</v>
      </c>
      <c r="Q16" s="49">
        <f>W85</f>
        <v>0.21</v>
      </c>
      <c r="R16" s="49">
        <f t="shared" ref="R16:T16" si="11">X85</f>
        <v>0.6</v>
      </c>
      <c r="S16" s="49">
        <f t="shared" si="11"/>
        <v>0.28999999999999998</v>
      </c>
      <c r="T16" s="49">
        <f t="shared" si="11"/>
        <v>0.49</v>
      </c>
      <c r="V16" s="40" t="s">
        <v>276</v>
      </c>
      <c r="W16" s="43">
        <v>0.39</v>
      </c>
      <c r="X16" s="43">
        <v>0.9</v>
      </c>
      <c r="Y16" s="43">
        <v>0.78</v>
      </c>
      <c r="Z16" s="43">
        <v>0.56999999999999995</v>
      </c>
      <c r="AB16" s="72" t="s">
        <v>382</v>
      </c>
      <c r="AC16" s="8">
        <v>887.41499999999996</v>
      </c>
      <c r="AD16" s="9">
        <v>3.3000000000000002E-2</v>
      </c>
      <c r="AE16" s="9">
        <v>4.0000000000000001E-3</v>
      </c>
      <c r="AF16" s="8">
        <v>889.33699999999999</v>
      </c>
      <c r="AG16" s="8">
        <v>0.39700000000000002</v>
      </c>
      <c r="AH16" s="8">
        <v>0.39300000000000002</v>
      </c>
      <c r="AI16" s="10">
        <v>0.121</v>
      </c>
    </row>
    <row r="17" spans="1:35" ht="17.05" customHeight="1">
      <c r="A17" s="160"/>
      <c r="B17" s="160"/>
      <c r="C17" s="161"/>
      <c r="D17" s="162"/>
      <c r="F17" s="25" t="s">
        <v>361</v>
      </c>
      <c r="G17" s="23">
        <v>124.7</v>
      </c>
      <c r="H17" s="23">
        <v>101.9</v>
      </c>
      <c r="I17" s="23">
        <v>94</v>
      </c>
      <c r="J17" s="23">
        <v>100.9</v>
      </c>
      <c r="K17" s="180">
        <f>SUM(G17:J17)/4</f>
        <v>105.375</v>
      </c>
      <c r="M17" t="s">
        <v>386</v>
      </c>
      <c r="N17" s="40" t="s">
        <v>229</v>
      </c>
      <c r="P17" s="40" t="s">
        <v>247</v>
      </c>
      <c r="Q17" s="49">
        <f>AVERAGE(W56,W63)</f>
        <v>0.28999999999999998</v>
      </c>
      <c r="R17" s="49">
        <f t="shared" ref="R17:T17" si="12">AVERAGE(X56,X63)</f>
        <v>0.68</v>
      </c>
      <c r="S17" s="49">
        <f t="shared" si="12"/>
        <v>0.43</v>
      </c>
      <c r="T17" s="49">
        <f t="shared" si="12"/>
        <v>0.45</v>
      </c>
      <c r="V17" s="40" t="s">
        <v>277</v>
      </c>
      <c r="W17" s="43">
        <v>0.22</v>
      </c>
      <c r="X17" s="43">
        <v>0.66</v>
      </c>
      <c r="Y17" s="43">
        <v>0.36</v>
      </c>
      <c r="Z17" s="43">
        <v>0.59</v>
      </c>
      <c r="AB17" s="72" t="s">
        <v>383</v>
      </c>
      <c r="AC17" s="8">
        <v>1024.2049999999999</v>
      </c>
      <c r="AD17" s="9">
        <v>7.6999999999999999E-2</v>
      </c>
      <c r="AE17" s="9">
        <v>0.01</v>
      </c>
      <c r="AF17" s="8">
        <v>1028.9670000000001</v>
      </c>
      <c r="AG17" s="8">
        <v>0.54600000000000004</v>
      </c>
      <c r="AH17" s="8">
        <v>0.56000000000000005</v>
      </c>
      <c r="AI17" s="10">
        <v>0.374</v>
      </c>
    </row>
    <row r="18" spans="1:35" ht="17.05" customHeight="1">
      <c r="F18" s="28" t="s">
        <v>258</v>
      </c>
      <c r="G18" s="26" t="s">
        <v>16</v>
      </c>
      <c r="H18" s="26" t="s">
        <v>16</v>
      </c>
      <c r="I18" s="26" t="s">
        <v>16</v>
      </c>
      <c r="J18" s="26" t="s">
        <v>16</v>
      </c>
      <c r="K18" s="26" t="s">
        <v>16</v>
      </c>
      <c r="M18" t="s">
        <v>387</v>
      </c>
      <c r="N18" s="40" t="s">
        <v>222</v>
      </c>
      <c r="P18" s="40" t="s">
        <v>437</v>
      </c>
      <c r="Q18" s="49">
        <v>0.26</v>
      </c>
      <c r="R18" s="49">
        <v>0.65</v>
      </c>
      <c r="S18" s="49">
        <v>0.32</v>
      </c>
      <c r="T18" s="49">
        <v>0.43</v>
      </c>
      <c r="V18" s="40" t="s">
        <v>278</v>
      </c>
      <c r="W18" s="43">
        <v>0.39</v>
      </c>
      <c r="X18" s="43">
        <v>0.66</v>
      </c>
      <c r="Y18" s="43">
        <v>0.44</v>
      </c>
      <c r="Z18" s="43">
        <v>0.56999999999999995</v>
      </c>
      <c r="AB18" s="72" t="s">
        <v>384</v>
      </c>
      <c r="AC18" s="8">
        <v>1001.754</v>
      </c>
      <c r="AD18" s="9">
        <v>8.5999999999999993E-2</v>
      </c>
      <c r="AE18" s="9">
        <v>1.2999999999999999E-2</v>
      </c>
      <c r="AF18" s="8">
        <v>1007.448</v>
      </c>
      <c r="AG18" s="8">
        <v>0.44600000000000001</v>
      </c>
      <c r="AH18" s="8">
        <v>0.33400000000000002</v>
      </c>
      <c r="AI18" s="10">
        <v>0.35899999999999999</v>
      </c>
    </row>
    <row r="19" spans="1:35" ht="17.05" customHeight="1">
      <c r="F19" s="25" t="s">
        <v>257</v>
      </c>
      <c r="G19" s="23">
        <v>74.7</v>
      </c>
      <c r="H19" s="23">
        <v>69.099999999999994</v>
      </c>
      <c r="I19" s="23">
        <v>55.4</v>
      </c>
      <c r="J19" s="23">
        <v>59.2</v>
      </c>
      <c r="K19" s="180">
        <f>SUM(G19:J19)/4</f>
        <v>64.600000000000009</v>
      </c>
      <c r="M19" t="s">
        <v>388</v>
      </c>
      <c r="N19" s="40" t="s">
        <v>229</v>
      </c>
      <c r="P19" s="40" t="s">
        <v>246</v>
      </c>
      <c r="Q19" s="49">
        <f>W82</f>
        <v>0.49</v>
      </c>
      <c r="R19" s="49">
        <f>X82</f>
        <v>0.8</v>
      </c>
      <c r="S19" s="49">
        <f>Y82</f>
        <v>0.36</v>
      </c>
      <c r="T19" s="49">
        <f>Z82</f>
        <v>0.59</v>
      </c>
      <c r="V19" s="40" t="s">
        <v>279</v>
      </c>
      <c r="W19" s="43">
        <v>1</v>
      </c>
      <c r="X19" s="43">
        <v>1</v>
      </c>
      <c r="Y19" s="43">
        <v>1</v>
      </c>
      <c r="Z19" s="43">
        <v>1</v>
      </c>
      <c r="AB19" s="72" t="s">
        <v>385</v>
      </c>
      <c r="AC19" s="8">
        <v>1522.1020000000001</v>
      </c>
      <c r="AD19" s="9">
        <v>0.157</v>
      </c>
      <c r="AE19" s="9">
        <v>2.4E-2</v>
      </c>
      <c r="AF19" s="8">
        <v>1532.8820000000001</v>
      </c>
      <c r="AG19" s="8">
        <v>4.492</v>
      </c>
      <c r="AH19" s="8">
        <v>4.2290000000000001</v>
      </c>
      <c r="AI19" s="10">
        <v>7.5049999999999999</v>
      </c>
    </row>
    <row r="20" spans="1:35" ht="17.05" customHeight="1">
      <c r="F20" s="25" t="s">
        <v>256</v>
      </c>
      <c r="G20" s="23">
        <v>211.6</v>
      </c>
      <c r="H20" s="23">
        <v>229.3</v>
      </c>
      <c r="I20" s="180">
        <f>SUM(H20+J20)/2</f>
        <v>213.15</v>
      </c>
      <c r="J20" s="23">
        <v>197</v>
      </c>
      <c r="K20" s="180">
        <f>SUM(G20:J20)/4</f>
        <v>212.76249999999999</v>
      </c>
      <c r="M20" t="s">
        <v>424</v>
      </c>
      <c r="N20" s="40" t="s">
        <v>229</v>
      </c>
      <c r="P20" s="40" t="s">
        <v>245</v>
      </c>
      <c r="Q20" s="49">
        <f>W45</f>
        <v>0.39</v>
      </c>
      <c r="R20" s="49">
        <f>X45</f>
        <v>0.66</v>
      </c>
      <c r="S20" s="49">
        <f>Y45</f>
        <v>0.56000000000000005</v>
      </c>
      <c r="T20" s="49">
        <f>Z45</f>
        <v>0.7</v>
      </c>
      <c r="V20" s="40" t="s">
        <v>280</v>
      </c>
      <c r="W20" s="43">
        <v>0.49</v>
      </c>
      <c r="X20" s="43">
        <v>0.8</v>
      </c>
      <c r="Y20" s="43">
        <v>0.41</v>
      </c>
      <c r="Z20" s="43">
        <v>0.62</v>
      </c>
      <c r="AB20" s="72" t="s">
        <v>386</v>
      </c>
      <c r="AC20" s="8">
        <v>997.85799999999995</v>
      </c>
      <c r="AD20" s="9">
        <v>5.0999999999999997E-2</v>
      </c>
      <c r="AE20" s="9">
        <v>1.6E-2</v>
      </c>
      <c r="AF20" s="8">
        <v>1003.87</v>
      </c>
      <c r="AG20" s="8">
        <v>0.77200000000000002</v>
      </c>
      <c r="AH20" s="8">
        <v>0.90300000000000002</v>
      </c>
      <c r="AI20" s="10">
        <v>1.048</v>
      </c>
    </row>
    <row r="21" spans="1:35" ht="17.05" customHeight="1">
      <c r="F21" s="25" t="s">
        <v>255</v>
      </c>
      <c r="G21" s="23">
        <v>254.1</v>
      </c>
      <c r="H21" s="23">
        <v>322.39999999999998</v>
      </c>
      <c r="I21" s="23">
        <v>277.8</v>
      </c>
      <c r="J21" s="23">
        <v>288.89999999999998</v>
      </c>
      <c r="K21" s="180">
        <f t="shared" ref="K21:K26" si="13">SUM(G21:J21)/4</f>
        <v>285.79999999999995</v>
      </c>
      <c r="M21" t="s">
        <v>389</v>
      </c>
      <c r="N21" s="40" t="s">
        <v>229</v>
      </c>
      <c r="V21" s="40" t="s">
        <v>281</v>
      </c>
      <c r="W21" s="43">
        <v>0.95</v>
      </c>
      <c r="X21" s="43">
        <v>0.95</v>
      </c>
      <c r="Y21" s="43">
        <v>0.95</v>
      </c>
      <c r="Z21" s="43">
        <v>0.95</v>
      </c>
      <c r="AB21" s="72" t="s">
        <v>387</v>
      </c>
      <c r="AC21" s="8">
        <v>188.69499999999999</v>
      </c>
      <c r="AD21" s="9">
        <v>8.0000000000000002E-3</v>
      </c>
      <c r="AE21" s="9">
        <v>1E-3</v>
      </c>
      <c r="AF21" s="8">
        <v>189.273</v>
      </c>
      <c r="AG21" s="8">
        <v>0.26700000000000002</v>
      </c>
      <c r="AH21" s="8">
        <v>0.254</v>
      </c>
      <c r="AI21" s="10">
        <v>6.7000000000000004E-2</v>
      </c>
    </row>
    <row r="22" spans="1:35" ht="17.05" customHeight="1">
      <c r="F22" s="25" t="s">
        <v>364</v>
      </c>
      <c r="G22" s="23">
        <v>228</v>
      </c>
      <c r="H22" s="23">
        <v>238.3</v>
      </c>
      <c r="I22" s="23">
        <v>251.2</v>
      </c>
      <c r="J22" s="23">
        <v>208.7</v>
      </c>
      <c r="K22" s="180">
        <f t="shared" si="13"/>
        <v>231.55</v>
      </c>
      <c r="M22" t="s">
        <v>390</v>
      </c>
      <c r="N22" s="40" t="s">
        <v>226</v>
      </c>
      <c r="V22" s="40" t="s">
        <v>282</v>
      </c>
      <c r="W22" s="43">
        <v>0.68</v>
      </c>
      <c r="X22" s="43">
        <v>0.83</v>
      </c>
      <c r="Y22" s="43">
        <v>0.56000000000000005</v>
      </c>
      <c r="Z22" s="43">
        <v>0.74</v>
      </c>
      <c r="AB22" s="72" t="s">
        <v>388</v>
      </c>
      <c r="AC22" s="8">
        <v>811.31799999999998</v>
      </c>
      <c r="AD22" s="9">
        <v>4.8000000000000001E-2</v>
      </c>
      <c r="AE22" s="9">
        <v>1.2E-2</v>
      </c>
      <c r="AF22" s="8">
        <v>816.04100000000005</v>
      </c>
      <c r="AG22" s="8">
        <v>0.35699999999999998</v>
      </c>
      <c r="AH22" s="8">
        <v>0.39500000000000002</v>
      </c>
      <c r="AI22" s="10">
        <v>0.95399999999999996</v>
      </c>
    </row>
    <row r="23" spans="1:35" ht="17.05" customHeight="1">
      <c r="F23" s="25" t="s">
        <v>365</v>
      </c>
      <c r="G23" s="23">
        <v>105.5</v>
      </c>
      <c r="H23" s="23">
        <v>83.2</v>
      </c>
      <c r="I23" s="23">
        <v>74</v>
      </c>
      <c r="J23" s="23">
        <v>91.9</v>
      </c>
      <c r="K23" s="180">
        <f t="shared" si="13"/>
        <v>88.65</v>
      </c>
      <c r="M23" t="s">
        <v>391</v>
      </c>
      <c r="N23" s="40" t="s">
        <v>226</v>
      </c>
      <c r="V23" s="40" t="s">
        <v>283</v>
      </c>
      <c r="W23" s="43">
        <v>0.39</v>
      </c>
      <c r="X23" s="43">
        <v>0.66</v>
      </c>
      <c r="Y23" s="43">
        <v>0.44</v>
      </c>
      <c r="Z23" s="43">
        <v>0.56999999999999995</v>
      </c>
      <c r="AB23" s="72" t="s">
        <v>424</v>
      </c>
      <c r="AC23" s="8">
        <v>1812.703</v>
      </c>
      <c r="AD23" s="9">
        <v>0.185</v>
      </c>
      <c r="AE23" s="9">
        <v>2.7E-2</v>
      </c>
      <c r="AF23" s="8">
        <v>1824.905</v>
      </c>
      <c r="AG23" s="8">
        <v>1.708</v>
      </c>
      <c r="AH23" s="8">
        <v>1.6719999999999999</v>
      </c>
      <c r="AI23" s="10">
        <v>1.7330000000000001</v>
      </c>
    </row>
    <row r="24" spans="1:35" ht="17.05" customHeight="1">
      <c r="F24" s="25" t="s">
        <v>254</v>
      </c>
      <c r="G24" s="23">
        <v>115</v>
      </c>
      <c r="H24" s="23">
        <v>96.1</v>
      </c>
      <c r="I24" s="23">
        <v>79.099999999999994</v>
      </c>
      <c r="J24" s="23">
        <v>78.2</v>
      </c>
      <c r="K24" s="180">
        <f t="shared" si="13"/>
        <v>92.1</v>
      </c>
      <c r="M24" t="s">
        <v>392</v>
      </c>
      <c r="N24" s="40" t="s">
        <v>232</v>
      </c>
      <c r="V24" s="40" t="s">
        <v>284</v>
      </c>
      <c r="W24" s="43">
        <v>0.39</v>
      </c>
      <c r="X24" s="43">
        <v>0.57999999999999996</v>
      </c>
      <c r="Y24" s="43">
        <v>0.48</v>
      </c>
      <c r="Z24" s="43">
        <v>0.42</v>
      </c>
      <c r="AB24" s="72" t="s">
        <v>389</v>
      </c>
      <c r="AC24" s="8">
        <v>1195.5530000000001</v>
      </c>
      <c r="AD24" s="9">
        <v>0.129</v>
      </c>
      <c r="AE24" s="9">
        <v>1.9E-2</v>
      </c>
      <c r="AF24" s="8">
        <v>1204.056</v>
      </c>
      <c r="AG24" s="8">
        <v>0.75900000000000001</v>
      </c>
      <c r="AH24" s="8">
        <v>0.89</v>
      </c>
      <c r="AI24" s="10">
        <v>0.30099999999999999</v>
      </c>
    </row>
    <row r="25" spans="1:35" ht="17.05" customHeight="1">
      <c r="F25" s="25" t="s">
        <v>253</v>
      </c>
      <c r="G25" s="23">
        <v>74.2</v>
      </c>
      <c r="H25" s="23">
        <v>58</v>
      </c>
      <c r="I25" s="23">
        <v>65.3</v>
      </c>
      <c r="J25" s="23">
        <v>72.2</v>
      </c>
      <c r="K25" s="180">
        <f t="shared" si="13"/>
        <v>67.424999999999997</v>
      </c>
      <c r="M25" t="s">
        <v>393</v>
      </c>
      <c r="N25" s="40" t="s">
        <v>226</v>
      </c>
      <c r="V25" s="40" t="s">
        <v>285</v>
      </c>
      <c r="W25" s="43">
        <v>0.56000000000000005</v>
      </c>
      <c r="X25" s="43">
        <v>0.74</v>
      </c>
      <c r="Y25" s="43">
        <v>0.56000000000000005</v>
      </c>
      <c r="Z25" s="43">
        <v>0.7</v>
      </c>
      <c r="AB25" s="72" t="s">
        <v>390</v>
      </c>
      <c r="AC25" s="8">
        <v>1954.3009999999999</v>
      </c>
      <c r="AD25" s="9">
        <v>0.189</v>
      </c>
      <c r="AE25" s="9">
        <v>3.2000000000000001E-2</v>
      </c>
      <c r="AF25" s="8">
        <v>1968.0840000000001</v>
      </c>
      <c r="AG25" s="8">
        <v>1.458</v>
      </c>
      <c r="AH25" s="8">
        <v>1.4419999999999999</v>
      </c>
      <c r="AI25" s="10">
        <v>1.905</v>
      </c>
    </row>
    <row r="26" spans="1:35" ht="17.05" customHeight="1">
      <c r="F26" s="25" t="s">
        <v>252</v>
      </c>
      <c r="G26" s="23">
        <v>118.3</v>
      </c>
      <c r="H26" s="23">
        <v>99.7</v>
      </c>
      <c r="I26" s="23">
        <v>101.4</v>
      </c>
      <c r="J26" s="23">
        <v>110.9</v>
      </c>
      <c r="K26" s="180">
        <f t="shared" si="13"/>
        <v>107.57499999999999</v>
      </c>
      <c r="M26" t="s">
        <v>394</v>
      </c>
      <c r="N26" s="40" t="s">
        <v>232</v>
      </c>
      <c r="V26" s="40" t="s">
        <v>286</v>
      </c>
      <c r="W26" s="43">
        <v>0.39</v>
      </c>
      <c r="X26" s="43">
        <v>0.66</v>
      </c>
      <c r="Y26" s="43">
        <v>0.44</v>
      </c>
      <c r="Z26" s="43">
        <v>0.56999999999999995</v>
      </c>
      <c r="AB26" s="72" t="s">
        <v>391</v>
      </c>
      <c r="AC26" s="8">
        <v>878.85</v>
      </c>
      <c r="AD26" s="9">
        <v>4.9000000000000002E-2</v>
      </c>
      <c r="AE26" s="9">
        <v>7.0000000000000001E-3</v>
      </c>
      <c r="AF26" s="8">
        <v>882.13400000000001</v>
      </c>
      <c r="AG26" s="8">
        <v>0.82</v>
      </c>
      <c r="AH26" s="8">
        <v>0.89600000000000002</v>
      </c>
      <c r="AI26" s="10">
        <v>0.72299999999999998</v>
      </c>
    </row>
    <row r="27" spans="1:35" ht="17.05" customHeight="1">
      <c r="D27" s="126"/>
      <c r="F27" s="48" t="s">
        <v>251</v>
      </c>
      <c r="G27" s="23">
        <v>85.3</v>
      </c>
      <c r="H27" s="23">
        <v>77.599999999999994</v>
      </c>
      <c r="I27" s="23">
        <v>58.8</v>
      </c>
      <c r="J27" s="23">
        <v>72</v>
      </c>
      <c r="K27" s="23">
        <v>80.099999999999994</v>
      </c>
      <c r="M27" t="s">
        <v>395</v>
      </c>
      <c r="N27" s="40" t="s">
        <v>229</v>
      </c>
      <c r="V27" s="40" t="s">
        <v>287</v>
      </c>
      <c r="W27" s="43">
        <v>0.22</v>
      </c>
      <c r="X27" s="43">
        <v>0.66</v>
      </c>
      <c r="Y27" s="43">
        <v>0.36</v>
      </c>
      <c r="Z27" s="43">
        <v>0.59</v>
      </c>
      <c r="AB27" s="72" t="s">
        <v>392</v>
      </c>
      <c r="AC27" s="8">
        <v>821.327</v>
      </c>
      <c r="AD27" s="9">
        <v>0.10100000000000001</v>
      </c>
      <c r="AE27" s="9">
        <v>1.2999999999999999E-2</v>
      </c>
      <c r="AF27" s="8">
        <v>827.51400000000001</v>
      </c>
      <c r="AG27" s="8">
        <v>0.52300000000000002</v>
      </c>
      <c r="AH27" s="8">
        <v>0.45</v>
      </c>
      <c r="AI27" s="10">
        <v>0.22700000000000001</v>
      </c>
    </row>
    <row r="28" spans="1:35" ht="17.05" customHeight="1">
      <c r="B28" s="89"/>
      <c r="C28" s="90"/>
      <c r="D28" s="54"/>
      <c r="F28" s="48" t="s">
        <v>250</v>
      </c>
      <c r="G28" s="23">
        <v>82.4</v>
      </c>
      <c r="H28" s="23">
        <v>88.6</v>
      </c>
      <c r="I28" s="23">
        <v>82.8</v>
      </c>
      <c r="J28" s="23">
        <v>109.4</v>
      </c>
      <c r="K28" s="180">
        <f t="shared" ref="K28:K34" si="14">SUM(G28:J28)/4</f>
        <v>90.800000000000011</v>
      </c>
      <c r="M28" t="s">
        <v>396</v>
      </c>
      <c r="N28" s="40" t="s">
        <v>229</v>
      </c>
      <c r="V28" s="40" t="s">
        <v>288</v>
      </c>
      <c r="W28" s="43">
        <v>0.39</v>
      </c>
      <c r="X28" s="43">
        <v>0.9</v>
      </c>
      <c r="Y28" s="43">
        <v>0.78</v>
      </c>
      <c r="Z28" s="43">
        <v>0.56999999999999995</v>
      </c>
      <c r="AB28" s="72" t="s">
        <v>393</v>
      </c>
      <c r="AC28" s="8">
        <v>1012.682</v>
      </c>
      <c r="AD28" s="9">
        <v>7.8E-2</v>
      </c>
      <c r="AE28" s="9">
        <v>1.7000000000000001E-2</v>
      </c>
      <c r="AF28" s="8">
        <v>1019.454</v>
      </c>
      <c r="AG28" s="8">
        <v>0.621</v>
      </c>
      <c r="AH28" s="8">
        <v>0.67400000000000004</v>
      </c>
      <c r="AI28" s="10">
        <v>0.94399999999999995</v>
      </c>
    </row>
    <row r="29" spans="1:35" ht="17.05" customHeight="1">
      <c r="B29" s="22"/>
      <c r="C29" s="90"/>
      <c r="D29" s="91"/>
      <c r="F29" s="48" t="s">
        <v>249</v>
      </c>
      <c r="G29" s="23">
        <v>82.8</v>
      </c>
      <c r="H29" s="23">
        <v>102.5</v>
      </c>
      <c r="I29" s="180">
        <f>SUM(G29:H29)/2</f>
        <v>92.65</v>
      </c>
      <c r="J29" s="180">
        <f>SUM(I29)</f>
        <v>92.65</v>
      </c>
      <c r="K29" s="180">
        <f t="shared" si="14"/>
        <v>92.65</v>
      </c>
      <c r="M29" t="s">
        <v>397</v>
      </c>
      <c r="N29" s="40" t="s">
        <v>229</v>
      </c>
      <c r="V29" s="40" t="s">
        <v>289</v>
      </c>
      <c r="W29" s="43">
        <v>0.39</v>
      </c>
      <c r="X29" s="43">
        <v>0.57999999999999996</v>
      </c>
      <c r="Y29" s="43">
        <v>0.48</v>
      </c>
      <c r="Z29" s="43">
        <v>0.42</v>
      </c>
      <c r="AB29" s="72" t="s">
        <v>394</v>
      </c>
      <c r="AC29" s="8">
        <v>336.964</v>
      </c>
      <c r="AD29" s="9">
        <v>0.16400000000000001</v>
      </c>
      <c r="AE29" s="9">
        <v>2.3E-2</v>
      </c>
      <c r="AF29" s="8">
        <v>347.62</v>
      </c>
      <c r="AG29" s="8">
        <v>0.57799999999999996</v>
      </c>
      <c r="AH29" s="8">
        <v>0.56599999999999995</v>
      </c>
      <c r="AI29" s="10">
        <v>0.28899999999999998</v>
      </c>
    </row>
    <row r="30" spans="1:35" ht="17.05" customHeight="1">
      <c r="B30" s="22"/>
      <c r="C30" s="90"/>
      <c r="D30" s="92"/>
      <c r="F30" s="48" t="s">
        <v>248</v>
      </c>
      <c r="G30" s="23">
        <v>42.6</v>
      </c>
      <c r="H30" s="23">
        <v>36.5</v>
      </c>
      <c r="I30" s="23">
        <v>37</v>
      </c>
      <c r="J30" s="23">
        <v>33.5</v>
      </c>
      <c r="K30" s="180">
        <f t="shared" si="14"/>
        <v>37.4</v>
      </c>
      <c r="M30" t="s">
        <v>398</v>
      </c>
      <c r="N30" s="40" t="s">
        <v>226</v>
      </c>
      <c r="V30" s="40" t="s">
        <v>290</v>
      </c>
      <c r="W30" s="43">
        <v>0.39</v>
      </c>
      <c r="X30" s="43">
        <v>0.47</v>
      </c>
      <c r="Y30" s="43">
        <v>0.34</v>
      </c>
      <c r="Z30" s="43">
        <v>0.36</v>
      </c>
      <c r="AB30" s="72" t="s">
        <v>395</v>
      </c>
      <c r="AC30" s="8">
        <v>1099.854</v>
      </c>
      <c r="AD30" s="9">
        <v>6.3E-2</v>
      </c>
      <c r="AE30" s="9">
        <v>1.6E-2</v>
      </c>
      <c r="AF30" s="8">
        <v>1106.0150000000001</v>
      </c>
      <c r="AG30" s="8">
        <v>0.83199999999999996</v>
      </c>
      <c r="AH30" s="8">
        <v>0.82399999999999995</v>
      </c>
      <c r="AI30" s="10">
        <v>1.5389999999999999</v>
      </c>
    </row>
    <row r="31" spans="1:35" ht="17.05" customHeight="1">
      <c r="B31" s="89"/>
      <c r="C31" s="90"/>
      <c r="D31" s="54"/>
      <c r="F31" s="48" t="s">
        <v>247</v>
      </c>
      <c r="G31" s="23">
        <v>59.7</v>
      </c>
      <c r="H31" s="23">
        <v>67.2</v>
      </c>
      <c r="I31" s="23">
        <v>30.2</v>
      </c>
      <c r="J31" s="23">
        <v>53.3</v>
      </c>
      <c r="K31" s="180">
        <f t="shared" si="14"/>
        <v>52.599999999999994</v>
      </c>
      <c r="M31" t="s">
        <v>399</v>
      </c>
      <c r="N31" s="40" t="s">
        <v>222</v>
      </c>
      <c r="V31" s="40" t="s">
        <v>291</v>
      </c>
      <c r="W31" s="43">
        <v>0.28000000000000003</v>
      </c>
      <c r="X31" s="43">
        <v>0.6</v>
      </c>
      <c r="Y31" s="43">
        <v>0.41</v>
      </c>
      <c r="Z31" s="43">
        <v>0.48</v>
      </c>
      <c r="AB31" s="72" t="s">
        <v>396</v>
      </c>
      <c r="AC31" s="8">
        <v>1012.67</v>
      </c>
      <c r="AD31" s="9">
        <v>0.123</v>
      </c>
      <c r="AE31" s="9">
        <v>1.7999999999999999E-2</v>
      </c>
      <c r="AF31" s="8">
        <v>1020.283</v>
      </c>
      <c r="AG31" s="8">
        <v>0.67</v>
      </c>
      <c r="AH31" s="8">
        <v>0.66100000000000003</v>
      </c>
      <c r="AI31" s="10">
        <v>0.58199999999999996</v>
      </c>
    </row>
    <row r="32" spans="1:35" ht="17.05" customHeight="1">
      <c r="B32" s="22"/>
      <c r="C32" s="90"/>
      <c r="D32" s="91"/>
      <c r="F32" s="48" t="s">
        <v>437</v>
      </c>
      <c r="G32" s="23">
        <v>39.799999999999997</v>
      </c>
      <c r="H32" s="23">
        <v>38.6</v>
      </c>
      <c r="I32" s="23">
        <v>36.5</v>
      </c>
      <c r="J32" s="23">
        <v>36.300000000000004</v>
      </c>
      <c r="K32" s="23">
        <v>31.5</v>
      </c>
      <c r="M32" t="s">
        <v>400</v>
      </c>
      <c r="N32" s="40" t="s">
        <v>226</v>
      </c>
      <c r="V32" s="40" t="s">
        <v>292</v>
      </c>
      <c r="W32" s="43">
        <v>0.22</v>
      </c>
      <c r="X32" s="43">
        <v>0.66</v>
      </c>
      <c r="Y32" s="43">
        <v>0.36</v>
      </c>
      <c r="Z32" s="43">
        <v>0.59</v>
      </c>
      <c r="AB32" s="72" t="s">
        <v>397</v>
      </c>
      <c r="AC32" s="8">
        <v>1687.742</v>
      </c>
      <c r="AD32" s="9">
        <v>0.122</v>
      </c>
      <c r="AE32" s="9">
        <v>2.8000000000000001E-2</v>
      </c>
      <c r="AF32" s="8">
        <v>1698.9549999999999</v>
      </c>
      <c r="AG32" s="8">
        <v>1.4570000000000001</v>
      </c>
      <c r="AH32" s="8">
        <v>1.4239999999999999</v>
      </c>
      <c r="AI32" s="10">
        <v>2.5449999999999999</v>
      </c>
    </row>
    <row r="33" spans="2:35" ht="17.05" customHeight="1">
      <c r="B33" s="22"/>
      <c r="C33" s="90"/>
      <c r="D33" s="91"/>
      <c r="F33" s="48" t="s">
        <v>246</v>
      </c>
      <c r="G33" s="23">
        <v>38.1</v>
      </c>
      <c r="H33" s="23">
        <v>29.2</v>
      </c>
      <c r="I33" s="23">
        <v>25.3</v>
      </c>
      <c r="J33" s="23">
        <v>40.6</v>
      </c>
      <c r="K33" s="180">
        <f t="shared" si="14"/>
        <v>33.299999999999997</v>
      </c>
      <c r="M33" t="s">
        <v>401</v>
      </c>
      <c r="N33" s="40" t="s">
        <v>229</v>
      </c>
      <c r="V33" s="40" t="s">
        <v>293</v>
      </c>
      <c r="W33" s="43">
        <v>0.22</v>
      </c>
      <c r="X33" s="43">
        <v>0.66</v>
      </c>
      <c r="Y33" s="43">
        <v>0.36</v>
      </c>
      <c r="Z33" s="43">
        <v>0.59</v>
      </c>
      <c r="AB33" s="72" t="s">
        <v>398</v>
      </c>
      <c r="AC33" s="8">
        <v>940.71600000000001</v>
      </c>
      <c r="AD33" s="9">
        <v>2.9000000000000001E-2</v>
      </c>
      <c r="AE33" s="9">
        <v>6.0000000000000001E-3</v>
      </c>
      <c r="AF33" s="8">
        <v>943.029</v>
      </c>
      <c r="AG33" s="8">
        <v>0.42799999999999999</v>
      </c>
      <c r="AH33" s="8">
        <v>0.49399999999999999</v>
      </c>
      <c r="AI33" s="10">
        <v>0.16200000000000001</v>
      </c>
    </row>
    <row r="34" spans="2:35" ht="17.05" customHeight="1">
      <c r="B34" s="89"/>
      <c r="C34" s="90"/>
      <c r="D34" s="54"/>
      <c r="F34" s="25" t="s">
        <v>245</v>
      </c>
      <c r="G34" s="23">
        <v>136.9</v>
      </c>
      <c r="H34" s="23">
        <v>146.4</v>
      </c>
      <c r="I34" s="23">
        <v>194.5</v>
      </c>
      <c r="J34" s="180">
        <f>SUM(H34)</f>
        <v>146.4</v>
      </c>
      <c r="K34" s="180">
        <f t="shared" si="14"/>
        <v>156.05000000000001</v>
      </c>
      <c r="M34" t="s">
        <v>402</v>
      </c>
      <c r="N34" s="40" t="s">
        <v>229</v>
      </c>
      <c r="V34" s="40" t="s">
        <v>294</v>
      </c>
      <c r="W34" s="43">
        <v>0.26</v>
      </c>
      <c r="X34" s="43">
        <v>0.66</v>
      </c>
      <c r="Y34" s="43">
        <v>0.31</v>
      </c>
      <c r="Z34" s="43">
        <v>0.45</v>
      </c>
      <c r="AB34" s="72" t="s">
        <v>399</v>
      </c>
      <c r="AC34" s="8">
        <v>1251.0219999999999</v>
      </c>
      <c r="AD34" s="9">
        <v>0.13500000000000001</v>
      </c>
      <c r="AE34" s="9">
        <v>0.02</v>
      </c>
      <c r="AF34" s="8">
        <v>1260.078</v>
      </c>
      <c r="AG34" s="8">
        <v>1.123</v>
      </c>
      <c r="AH34" s="8">
        <v>1.147</v>
      </c>
      <c r="AI34" s="10">
        <v>1.022</v>
      </c>
    </row>
    <row r="35" spans="2:35" ht="17.05" customHeight="1">
      <c r="B35" s="22"/>
      <c r="C35" s="90"/>
      <c r="D35" s="54"/>
      <c r="F35" s="267" t="s">
        <v>538</v>
      </c>
      <c r="G35" s="267"/>
      <c r="H35" s="267"/>
      <c r="I35" s="267"/>
      <c r="J35" s="267"/>
      <c r="K35" s="267"/>
      <c r="M35" t="s">
        <v>403</v>
      </c>
      <c r="N35" s="40" t="s">
        <v>232</v>
      </c>
      <c r="V35" s="40" t="s">
        <v>295</v>
      </c>
      <c r="W35" s="43">
        <v>0.22</v>
      </c>
      <c r="X35" s="43">
        <v>0.66</v>
      </c>
      <c r="Y35" s="43">
        <v>0.44</v>
      </c>
      <c r="Z35" s="43">
        <v>0.56999999999999995</v>
      </c>
      <c r="AB35" s="72" t="s">
        <v>400</v>
      </c>
      <c r="AC35" s="8">
        <v>867.44100000000003</v>
      </c>
      <c r="AD35" s="9">
        <v>0.08</v>
      </c>
      <c r="AE35" s="9">
        <v>1.0999999999999999E-2</v>
      </c>
      <c r="AF35" s="8">
        <v>872.65800000000002</v>
      </c>
      <c r="AG35" s="8">
        <v>0.55800000000000005</v>
      </c>
      <c r="AH35" s="8">
        <v>0.56999999999999995</v>
      </c>
      <c r="AI35" s="10">
        <v>0.44500000000000001</v>
      </c>
    </row>
    <row r="36" spans="2:35" ht="17.05" customHeight="1">
      <c r="B36" s="22"/>
      <c r="C36" s="90"/>
      <c r="D36" s="181" t="s">
        <v>539</v>
      </c>
      <c r="E36" s="182"/>
      <c r="F36" s="183" t="s">
        <v>244</v>
      </c>
      <c r="G36" s="184" t="s">
        <v>16</v>
      </c>
      <c r="H36" s="184" t="s">
        <v>16</v>
      </c>
      <c r="I36" s="184" t="s">
        <v>16</v>
      </c>
      <c r="J36" s="184" t="s">
        <v>16</v>
      </c>
      <c r="K36" s="184" t="s">
        <v>16</v>
      </c>
      <c r="M36" t="s">
        <v>404</v>
      </c>
      <c r="N36" s="40" t="s">
        <v>232</v>
      </c>
      <c r="V36" s="40" t="s">
        <v>296</v>
      </c>
      <c r="W36" s="43">
        <v>0.68</v>
      </c>
      <c r="X36" s="43">
        <v>0.83</v>
      </c>
      <c r="Y36" s="43">
        <v>0.36</v>
      </c>
      <c r="Z36" s="43">
        <v>0.59</v>
      </c>
      <c r="AB36" s="72" t="s">
        <v>401</v>
      </c>
      <c r="AC36" s="8">
        <v>1663.7539999999999</v>
      </c>
      <c r="AD36" s="9">
        <v>0.13</v>
      </c>
      <c r="AE36" s="9">
        <v>2.7E-2</v>
      </c>
      <c r="AF36" s="8">
        <v>1674.8230000000001</v>
      </c>
      <c r="AG36" s="8">
        <v>1.98</v>
      </c>
      <c r="AH36" s="8">
        <v>1.899</v>
      </c>
      <c r="AI36" s="10">
        <v>2.3940000000000001</v>
      </c>
    </row>
    <row r="37" spans="2:35" ht="17.05" customHeight="1">
      <c r="B37" s="22"/>
      <c r="C37" s="90"/>
      <c r="D37" s="54"/>
      <c r="F37" s="25" t="s">
        <v>243</v>
      </c>
      <c r="G37" s="23">
        <v>54.5</v>
      </c>
      <c r="H37" s="23">
        <v>80.900000000000006</v>
      </c>
      <c r="I37" s="23" t="s">
        <v>19</v>
      </c>
      <c r="J37" s="23" t="s">
        <v>19</v>
      </c>
      <c r="K37" s="23" t="s">
        <v>19</v>
      </c>
      <c r="M37" t="s">
        <v>405</v>
      </c>
      <c r="N37" s="40" t="s">
        <v>222</v>
      </c>
      <c r="V37" s="40" t="s">
        <v>297</v>
      </c>
      <c r="W37" s="43">
        <v>0.56000000000000005</v>
      </c>
      <c r="X37" s="43">
        <v>0.74</v>
      </c>
      <c r="Y37" s="43">
        <v>0.44</v>
      </c>
      <c r="Z37" s="43">
        <v>0.56999999999999995</v>
      </c>
      <c r="AB37" s="72" t="s">
        <v>402</v>
      </c>
      <c r="AC37" s="8">
        <v>1281.153</v>
      </c>
      <c r="AD37" s="9">
        <v>0.13900000000000001</v>
      </c>
      <c r="AE37" s="9">
        <v>2.1000000000000001E-2</v>
      </c>
      <c r="AF37" s="8">
        <v>1290.7090000000001</v>
      </c>
      <c r="AG37" s="8">
        <v>1.129</v>
      </c>
      <c r="AH37" s="8">
        <v>1.1240000000000001</v>
      </c>
      <c r="AI37" s="10">
        <v>2.7709999999999999</v>
      </c>
    </row>
    <row r="38" spans="2:35" ht="17.05" customHeight="1">
      <c r="B38" s="89"/>
      <c r="C38" s="90"/>
      <c r="D38" s="54"/>
      <c r="F38" s="25" t="s">
        <v>242</v>
      </c>
      <c r="G38" s="23">
        <v>69.7</v>
      </c>
      <c r="H38" s="23">
        <v>75.7</v>
      </c>
      <c r="I38" s="23">
        <v>59.4</v>
      </c>
      <c r="J38" s="23">
        <v>55.7</v>
      </c>
      <c r="K38" s="23" t="s">
        <v>19</v>
      </c>
      <c r="M38" t="s">
        <v>406</v>
      </c>
      <c r="N38" s="40" t="s">
        <v>222</v>
      </c>
      <c r="V38" s="40" t="s">
        <v>298</v>
      </c>
      <c r="W38" s="43">
        <v>0.22</v>
      </c>
      <c r="X38" s="43">
        <v>0.66</v>
      </c>
      <c r="Y38" s="43">
        <v>0.36</v>
      </c>
      <c r="Z38" s="43">
        <v>0.59</v>
      </c>
      <c r="AB38" s="72" t="s">
        <v>403</v>
      </c>
      <c r="AC38" s="8">
        <v>310.56400000000002</v>
      </c>
      <c r="AD38" s="9">
        <v>0.10100000000000001</v>
      </c>
      <c r="AE38" s="9">
        <v>1.2999999999999999E-2</v>
      </c>
      <c r="AF38" s="8">
        <v>316.79199999999997</v>
      </c>
      <c r="AG38" s="8">
        <v>0.23599999999999999</v>
      </c>
      <c r="AH38" s="8">
        <v>0.22700000000000001</v>
      </c>
      <c r="AI38" s="10">
        <v>7.9000000000000001E-2</v>
      </c>
    </row>
    <row r="39" spans="2:35" ht="17.05" customHeight="1">
      <c r="B39" s="22"/>
      <c r="C39" s="90"/>
      <c r="D39" s="54"/>
      <c r="F39" s="25" t="s">
        <v>241</v>
      </c>
      <c r="G39" s="23">
        <v>89.2</v>
      </c>
      <c r="H39" s="23">
        <v>60.5</v>
      </c>
      <c r="I39" s="23">
        <v>54.7</v>
      </c>
      <c r="J39" s="23">
        <v>80.3</v>
      </c>
      <c r="K39" s="23" t="s">
        <v>19</v>
      </c>
      <c r="M39" t="s">
        <v>407</v>
      </c>
      <c r="N39" s="40" t="s">
        <v>232</v>
      </c>
      <c r="V39" s="40" t="s">
        <v>299</v>
      </c>
      <c r="W39" s="43">
        <v>0.26</v>
      </c>
      <c r="X39" s="43">
        <v>0.65</v>
      </c>
      <c r="Y39" s="43">
        <v>0.32</v>
      </c>
      <c r="Z39" s="43">
        <v>0.43</v>
      </c>
      <c r="AB39" s="72" t="s">
        <v>404</v>
      </c>
      <c r="AC39" s="8">
        <v>557.822</v>
      </c>
      <c r="AD39" s="9">
        <v>3.4000000000000002E-2</v>
      </c>
      <c r="AE39" s="9">
        <v>4.0000000000000001E-3</v>
      </c>
      <c r="AF39" s="8">
        <v>559.82399999999996</v>
      </c>
      <c r="AG39" s="8">
        <v>0.23499999999999999</v>
      </c>
      <c r="AH39" s="8">
        <v>0.26800000000000002</v>
      </c>
      <c r="AI39" s="10">
        <v>5.3999999999999999E-2</v>
      </c>
    </row>
    <row r="40" spans="2:35" ht="17.05" customHeight="1">
      <c r="B40" s="93"/>
      <c r="C40" s="90"/>
      <c r="D40" s="54"/>
      <c r="F40" s="25" t="s">
        <v>240</v>
      </c>
      <c r="G40" s="23">
        <v>81.7</v>
      </c>
      <c r="H40" s="23">
        <v>90.4</v>
      </c>
      <c r="I40" s="23">
        <v>95.3</v>
      </c>
      <c r="J40" s="23">
        <v>86.6</v>
      </c>
      <c r="K40" s="23">
        <v>80.7</v>
      </c>
      <c r="M40" t="s">
        <v>408</v>
      </c>
      <c r="N40" s="40" t="s">
        <v>229</v>
      </c>
      <c r="V40" s="40" t="s">
        <v>300</v>
      </c>
      <c r="W40" s="43">
        <v>0.22</v>
      </c>
      <c r="X40" s="43">
        <v>0.66</v>
      </c>
      <c r="Y40" s="43">
        <v>0.44</v>
      </c>
      <c r="Z40" s="43">
        <v>0.56999999999999995</v>
      </c>
      <c r="AB40" s="72" t="s">
        <v>405</v>
      </c>
      <c r="AC40" s="8">
        <v>1572.7860000000001</v>
      </c>
      <c r="AD40" s="9">
        <v>0.15</v>
      </c>
      <c r="AE40" s="9">
        <v>2.1999999999999999E-2</v>
      </c>
      <c r="AF40" s="8">
        <v>1582.6020000000001</v>
      </c>
      <c r="AG40" s="8">
        <v>2.3530000000000002</v>
      </c>
      <c r="AH40" s="8">
        <v>2.363</v>
      </c>
      <c r="AI40" s="10">
        <v>0.502</v>
      </c>
    </row>
    <row r="41" spans="2:35" ht="17.05" customHeight="1">
      <c r="B41" s="93"/>
      <c r="C41" s="90"/>
      <c r="D41" s="54"/>
      <c r="F41" s="25" t="s">
        <v>239</v>
      </c>
      <c r="G41" s="23">
        <v>97.4</v>
      </c>
      <c r="H41" s="23">
        <v>114.9</v>
      </c>
      <c r="I41" s="23">
        <v>61</v>
      </c>
      <c r="J41" s="23">
        <v>77.7</v>
      </c>
      <c r="K41" s="23">
        <v>68.900000000000006</v>
      </c>
      <c r="M41" t="s">
        <v>409</v>
      </c>
      <c r="N41" s="40" t="s">
        <v>226</v>
      </c>
      <c r="V41" s="40" t="s">
        <v>301</v>
      </c>
      <c r="W41" s="43">
        <v>0.53</v>
      </c>
      <c r="X41" s="43">
        <v>0.85</v>
      </c>
      <c r="Y41" s="43">
        <v>0.36</v>
      </c>
      <c r="Z41" s="43">
        <v>0.59</v>
      </c>
      <c r="AB41" s="72" t="s">
        <v>406</v>
      </c>
      <c r="AC41" s="8">
        <v>769.91200000000003</v>
      </c>
      <c r="AD41" s="9">
        <v>2.7E-2</v>
      </c>
      <c r="AE41" s="9">
        <v>3.0000000000000001E-3</v>
      </c>
      <c r="AF41" s="8">
        <v>771.53899999999999</v>
      </c>
      <c r="AG41" s="8">
        <v>0.47699999999999998</v>
      </c>
      <c r="AH41" s="8">
        <v>0.52500000000000002</v>
      </c>
      <c r="AI41" s="10">
        <v>0.159</v>
      </c>
    </row>
    <row r="42" spans="2:35" ht="17.05" customHeight="1">
      <c r="B42" s="22"/>
      <c r="C42" s="90"/>
      <c r="D42" s="54"/>
      <c r="F42" s="25" t="s">
        <v>238</v>
      </c>
      <c r="G42" s="23">
        <v>87.8</v>
      </c>
      <c r="H42" s="23">
        <v>73</v>
      </c>
      <c r="I42" s="23">
        <v>53.3</v>
      </c>
      <c r="J42" s="23">
        <v>83.8</v>
      </c>
      <c r="K42" s="23">
        <v>68.5</v>
      </c>
      <c r="M42" t="s">
        <v>410</v>
      </c>
      <c r="N42" s="40" t="s">
        <v>222</v>
      </c>
      <c r="V42" s="40" t="s">
        <v>302</v>
      </c>
      <c r="W42" s="43">
        <v>0.22</v>
      </c>
      <c r="X42" s="43">
        <v>0.66</v>
      </c>
      <c r="Y42" s="43">
        <v>0.71</v>
      </c>
      <c r="Z42" s="43">
        <v>0.79</v>
      </c>
      <c r="AB42" s="72" t="s">
        <v>407</v>
      </c>
      <c r="AC42" s="8">
        <v>464.02</v>
      </c>
      <c r="AD42" s="9">
        <v>3.1E-2</v>
      </c>
      <c r="AE42" s="9">
        <v>4.0000000000000001E-3</v>
      </c>
      <c r="AF42" s="8">
        <v>465.87599999999998</v>
      </c>
      <c r="AG42" s="8">
        <v>0.34100000000000003</v>
      </c>
      <c r="AH42" s="8">
        <v>0.38300000000000001</v>
      </c>
      <c r="AI42" s="10">
        <v>0.13700000000000001</v>
      </c>
    </row>
    <row r="43" spans="2:35" ht="17.05" customHeight="1">
      <c r="F43" s="25" t="s">
        <v>237</v>
      </c>
      <c r="G43" s="23">
        <v>86.8</v>
      </c>
      <c r="H43" s="23">
        <v>78.900000000000006</v>
      </c>
      <c r="I43" s="23">
        <v>75.8</v>
      </c>
      <c r="J43" s="23">
        <v>66</v>
      </c>
      <c r="K43" s="23">
        <v>114.4</v>
      </c>
      <c r="M43" t="s">
        <v>411</v>
      </c>
      <c r="N43" s="40" t="s">
        <v>232</v>
      </c>
      <c r="V43" s="40" t="s">
        <v>303</v>
      </c>
      <c r="W43" s="43">
        <v>0.22</v>
      </c>
      <c r="X43" s="43">
        <v>0.65700000000000003</v>
      </c>
      <c r="Y43" s="43">
        <v>0.36399999999999999</v>
      </c>
      <c r="Z43" s="43">
        <v>0.58599999999999997</v>
      </c>
      <c r="AB43" s="72" t="s">
        <v>408</v>
      </c>
      <c r="AC43" s="8">
        <v>1465.96</v>
      </c>
      <c r="AD43" s="9">
        <v>0.125</v>
      </c>
      <c r="AE43" s="9">
        <v>2.1999999999999999E-2</v>
      </c>
      <c r="AF43" s="8">
        <v>1475.3340000000001</v>
      </c>
      <c r="AG43" s="8">
        <v>1.0069999999999999</v>
      </c>
      <c r="AH43" s="8">
        <v>1.0069999999999999</v>
      </c>
      <c r="AI43" s="10">
        <v>1.786</v>
      </c>
    </row>
    <row r="44" spans="2:35" ht="17.05" customHeight="1">
      <c r="F44" s="25" t="s">
        <v>236</v>
      </c>
      <c r="G44" s="23">
        <v>95.9</v>
      </c>
      <c r="H44" s="23">
        <v>76.900000000000006</v>
      </c>
      <c r="I44" s="23">
        <v>59</v>
      </c>
      <c r="J44" s="23">
        <v>70.400000000000006</v>
      </c>
      <c r="K44" s="23" t="s">
        <v>19</v>
      </c>
      <c r="M44" t="s">
        <v>412</v>
      </c>
      <c r="N44" s="40" t="s">
        <v>232</v>
      </c>
      <c r="V44" s="40" t="s">
        <v>304</v>
      </c>
      <c r="W44" s="43">
        <v>0.56000000000000005</v>
      </c>
      <c r="X44" s="43">
        <v>0.74</v>
      </c>
      <c r="Y44" s="43">
        <v>0.41</v>
      </c>
      <c r="Z44" s="43">
        <v>0.62</v>
      </c>
      <c r="AB44" s="72" t="s">
        <v>409</v>
      </c>
      <c r="AC44" s="8">
        <v>1043.7159999999999</v>
      </c>
      <c r="AD44" s="9">
        <v>6.3E-2</v>
      </c>
      <c r="AE44" s="9">
        <v>1.0999999999999999E-2</v>
      </c>
      <c r="AF44" s="8">
        <v>1048.3109999999999</v>
      </c>
      <c r="AG44" s="8">
        <v>0.69099999999999995</v>
      </c>
      <c r="AH44" s="8">
        <v>0.751</v>
      </c>
      <c r="AI44" s="10">
        <v>1.276</v>
      </c>
    </row>
    <row r="45" spans="2:35" ht="17.05" customHeight="1">
      <c r="F45" s="25" t="s">
        <v>235</v>
      </c>
      <c r="G45" s="23">
        <v>106.6</v>
      </c>
      <c r="H45" s="23">
        <v>69.2</v>
      </c>
      <c r="I45" s="23">
        <v>57.2</v>
      </c>
      <c r="J45" s="23">
        <v>76.599999999999994</v>
      </c>
      <c r="K45" s="23" t="s">
        <v>19</v>
      </c>
      <c r="M45" t="s">
        <v>413</v>
      </c>
      <c r="N45" s="40" t="s">
        <v>226</v>
      </c>
      <c r="V45" s="40" t="s">
        <v>82</v>
      </c>
      <c r="W45" s="43">
        <v>0.39</v>
      </c>
      <c r="X45" s="43">
        <v>0.66</v>
      </c>
      <c r="Y45" s="43">
        <v>0.56000000000000005</v>
      </c>
      <c r="Z45" s="43">
        <v>0.7</v>
      </c>
      <c r="AB45" s="72" t="s">
        <v>410</v>
      </c>
      <c r="AC45" s="8">
        <v>305.89100000000002</v>
      </c>
      <c r="AD45" s="9">
        <v>0.02</v>
      </c>
      <c r="AE45" s="9">
        <v>3.0000000000000001E-3</v>
      </c>
      <c r="AF45" s="8">
        <v>307.16199999999998</v>
      </c>
      <c r="AG45" s="8">
        <v>0.35199999999999998</v>
      </c>
      <c r="AH45" s="8">
        <v>0.44800000000000001</v>
      </c>
      <c r="AI45" s="10">
        <v>0.13900000000000001</v>
      </c>
    </row>
    <row r="46" spans="2:35" ht="17.05" customHeight="1">
      <c r="F46" s="25" t="s">
        <v>234</v>
      </c>
      <c r="G46" s="23">
        <v>86.9</v>
      </c>
      <c r="H46" s="23">
        <v>88.7</v>
      </c>
      <c r="I46" s="23">
        <v>94.8</v>
      </c>
      <c r="J46" s="23">
        <v>54.5</v>
      </c>
      <c r="K46" s="23" t="s">
        <v>19</v>
      </c>
      <c r="M46" t="s">
        <v>414</v>
      </c>
      <c r="N46" s="40" t="s">
        <v>229</v>
      </c>
      <c r="V46" s="40" t="s">
        <v>305</v>
      </c>
      <c r="W46" s="43">
        <v>0.39</v>
      </c>
      <c r="X46" s="43">
        <v>0.66</v>
      </c>
      <c r="Y46" s="43">
        <v>0.44</v>
      </c>
      <c r="Z46" s="43">
        <v>0.56999999999999995</v>
      </c>
      <c r="AB46" s="72" t="s">
        <v>411</v>
      </c>
      <c r="AC46" s="8">
        <v>855.44399999999996</v>
      </c>
      <c r="AD46" s="9">
        <v>5.1999999999999998E-2</v>
      </c>
      <c r="AE46" s="9">
        <v>1.0999999999999999E-2</v>
      </c>
      <c r="AF46" s="8">
        <v>860.04600000000005</v>
      </c>
      <c r="AG46" s="8">
        <v>0.82099999999999995</v>
      </c>
      <c r="AH46" s="8">
        <v>0.76200000000000001</v>
      </c>
      <c r="AI46" s="10">
        <v>0.95899999999999996</v>
      </c>
    </row>
    <row r="47" spans="2:35" ht="17.05" customHeight="1">
      <c r="F47" s="28" t="s">
        <v>233</v>
      </c>
      <c r="G47" s="33" t="s">
        <v>16</v>
      </c>
      <c r="H47" s="33" t="s">
        <v>16</v>
      </c>
      <c r="I47" s="33" t="s">
        <v>16</v>
      </c>
      <c r="J47" s="33" t="s">
        <v>16</v>
      </c>
      <c r="K47" s="27" t="s">
        <v>16</v>
      </c>
      <c r="M47" t="s">
        <v>415</v>
      </c>
      <c r="N47" s="40" t="s">
        <v>226</v>
      </c>
      <c r="V47" s="40" t="s">
        <v>306</v>
      </c>
      <c r="W47" s="43">
        <v>0.22</v>
      </c>
      <c r="X47" s="43">
        <v>0.66</v>
      </c>
      <c r="Y47" s="43">
        <v>0.36</v>
      </c>
      <c r="Z47" s="43">
        <v>0.59</v>
      </c>
      <c r="AB47" s="72" t="s">
        <v>412</v>
      </c>
      <c r="AC47" s="8">
        <v>870.822</v>
      </c>
      <c r="AD47" s="9">
        <v>1.7000000000000001E-2</v>
      </c>
      <c r="AE47" s="9">
        <v>2E-3</v>
      </c>
      <c r="AF47" s="8">
        <v>871.69</v>
      </c>
      <c r="AG47" s="8">
        <v>0.24399999999999999</v>
      </c>
      <c r="AH47" s="8">
        <v>0.19500000000000001</v>
      </c>
      <c r="AI47" s="10">
        <v>2.3E-2</v>
      </c>
    </row>
    <row r="48" spans="2:35" ht="17.05" customHeight="1">
      <c r="F48" s="25" t="s">
        <v>232</v>
      </c>
      <c r="G48" s="32">
        <v>88.8</v>
      </c>
      <c r="H48" s="32">
        <v>104.7</v>
      </c>
      <c r="I48" s="32" t="s">
        <v>109</v>
      </c>
      <c r="J48" s="32" t="s">
        <v>109</v>
      </c>
      <c r="K48" s="24" t="s">
        <v>109</v>
      </c>
      <c r="M48" t="s">
        <v>416</v>
      </c>
      <c r="N48" s="40" t="s">
        <v>226</v>
      </c>
      <c r="V48" s="40" t="s">
        <v>307</v>
      </c>
      <c r="W48" s="43">
        <v>0.39</v>
      </c>
      <c r="X48" s="43">
        <v>0.66</v>
      </c>
      <c r="Y48" s="43">
        <v>0.44</v>
      </c>
      <c r="Z48" s="43">
        <v>0.56999999999999995</v>
      </c>
      <c r="AB48" s="72" t="s">
        <v>413</v>
      </c>
      <c r="AC48" s="8">
        <v>629.428</v>
      </c>
      <c r="AD48" s="9">
        <v>2.5000000000000001E-2</v>
      </c>
      <c r="AE48" s="9">
        <v>8.9999999999999993E-3</v>
      </c>
      <c r="AF48" s="8">
        <v>632.80200000000002</v>
      </c>
      <c r="AG48" s="8">
        <v>0.28199999999999997</v>
      </c>
      <c r="AH48" s="8">
        <v>0.311</v>
      </c>
      <c r="AI48" s="10">
        <v>0.24</v>
      </c>
    </row>
    <row r="49" spans="6:35" ht="17.05" customHeight="1">
      <c r="F49" s="30" t="s">
        <v>231</v>
      </c>
      <c r="G49" s="32">
        <v>85.5</v>
      </c>
      <c r="H49" s="32" t="s">
        <v>109</v>
      </c>
      <c r="I49" s="32" t="s">
        <v>109</v>
      </c>
      <c r="J49" s="32" t="s">
        <v>109</v>
      </c>
      <c r="K49" s="24" t="s">
        <v>109</v>
      </c>
      <c r="M49" t="s">
        <v>417</v>
      </c>
      <c r="N49" s="40" t="s">
        <v>222</v>
      </c>
      <c r="V49" s="40" t="s">
        <v>308</v>
      </c>
      <c r="W49" s="43">
        <v>0.22</v>
      </c>
      <c r="X49" s="43">
        <v>0.66</v>
      </c>
      <c r="Y49" s="43">
        <v>0.36</v>
      </c>
      <c r="Z49" s="43">
        <v>0.59</v>
      </c>
      <c r="AB49" s="72" t="s">
        <v>414</v>
      </c>
      <c r="AC49" s="8">
        <v>513.31600000000003</v>
      </c>
      <c r="AD49" s="9">
        <v>4.9000000000000002E-2</v>
      </c>
      <c r="AE49" s="9">
        <v>7.0000000000000001E-3</v>
      </c>
      <c r="AF49" s="8">
        <v>516.56200000000001</v>
      </c>
      <c r="AG49" s="8">
        <v>0.20699999999999999</v>
      </c>
      <c r="AH49" s="8">
        <v>0.23400000000000001</v>
      </c>
      <c r="AI49" s="10">
        <v>0.14199999999999999</v>
      </c>
    </row>
    <row r="50" spans="6:35" ht="17.05" customHeight="1">
      <c r="F50" s="30" t="s">
        <v>230</v>
      </c>
      <c r="G50" s="32">
        <v>91.1</v>
      </c>
      <c r="H50" s="32">
        <v>104.7</v>
      </c>
      <c r="I50" s="32" t="s">
        <v>109</v>
      </c>
      <c r="J50" s="32" t="s">
        <v>109</v>
      </c>
      <c r="K50" s="24" t="s">
        <v>109</v>
      </c>
      <c r="M50" t="s">
        <v>418</v>
      </c>
      <c r="N50" s="40" t="s">
        <v>226</v>
      </c>
      <c r="V50" s="40" t="s">
        <v>309</v>
      </c>
      <c r="W50" s="43">
        <v>0.28000000000000003</v>
      </c>
      <c r="X50" s="43">
        <v>0.6</v>
      </c>
      <c r="Y50" s="43">
        <v>0.41</v>
      </c>
      <c r="Z50" s="43">
        <v>0.48</v>
      </c>
      <c r="AB50" s="72" t="s">
        <v>415</v>
      </c>
      <c r="AC50" s="8">
        <v>992.27099999999996</v>
      </c>
      <c r="AD50" s="9">
        <v>7.3999999999999996E-2</v>
      </c>
      <c r="AE50" s="9">
        <v>1.4999999999999999E-2</v>
      </c>
      <c r="AF50" s="8">
        <v>998.40700000000004</v>
      </c>
      <c r="AG50" s="8">
        <v>0.51300000000000001</v>
      </c>
      <c r="AH50" s="8">
        <v>0.56200000000000006</v>
      </c>
      <c r="AI50" s="10">
        <v>0.80300000000000005</v>
      </c>
    </row>
    <row r="51" spans="6:35" ht="17.05" customHeight="1">
      <c r="F51" s="25" t="s">
        <v>229</v>
      </c>
      <c r="G51" s="32">
        <v>84.1</v>
      </c>
      <c r="H51" s="32">
        <v>74.900000000000006</v>
      </c>
      <c r="I51" s="32" t="s">
        <v>109</v>
      </c>
      <c r="J51" s="32" t="s">
        <v>109</v>
      </c>
      <c r="K51" s="24" t="s">
        <v>109</v>
      </c>
      <c r="M51" t="s">
        <v>419</v>
      </c>
      <c r="N51" s="40" t="s">
        <v>232</v>
      </c>
      <c r="V51" s="40" t="s">
        <v>310</v>
      </c>
      <c r="W51" s="43">
        <v>0.28999999999999998</v>
      </c>
      <c r="X51" s="43">
        <v>0.68</v>
      </c>
      <c r="Y51" s="43">
        <v>0.43</v>
      </c>
      <c r="Z51" s="43">
        <v>0.45</v>
      </c>
      <c r="AB51" s="72" t="s">
        <v>416</v>
      </c>
      <c r="AC51" s="8">
        <v>1049.527</v>
      </c>
      <c r="AD51" s="9">
        <v>7.9000000000000001E-2</v>
      </c>
      <c r="AE51" s="9">
        <v>1.0999999999999999E-2</v>
      </c>
      <c r="AF51" s="8">
        <v>1054.6020000000001</v>
      </c>
      <c r="AG51" s="8">
        <v>0.60499999999999998</v>
      </c>
      <c r="AH51" s="8">
        <v>0.63300000000000001</v>
      </c>
      <c r="AI51" s="10">
        <v>1.0900000000000001</v>
      </c>
    </row>
    <row r="52" spans="6:35" ht="17.05" customHeight="1">
      <c r="F52" s="30" t="s">
        <v>228</v>
      </c>
      <c r="G52" s="32">
        <v>89.1</v>
      </c>
      <c r="H52" s="32" t="s">
        <v>19</v>
      </c>
      <c r="I52" s="32" t="s">
        <v>109</v>
      </c>
      <c r="J52" s="32" t="s">
        <v>109</v>
      </c>
      <c r="K52" s="24" t="s">
        <v>109</v>
      </c>
      <c r="M52" t="s">
        <v>420</v>
      </c>
      <c r="N52" s="40" t="s">
        <v>222</v>
      </c>
      <c r="V52" s="40" t="s">
        <v>311</v>
      </c>
      <c r="W52" s="43">
        <v>0.39</v>
      </c>
      <c r="X52" s="43">
        <v>0.66</v>
      </c>
      <c r="Y52" s="43">
        <v>0.44</v>
      </c>
      <c r="Z52" s="43">
        <v>0.56999999999999995</v>
      </c>
      <c r="AB52" s="72" t="s">
        <v>417</v>
      </c>
      <c r="AC52" s="8">
        <v>1627.3720000000001</v>
      </c>
      <c r="AD52" s="9">
        <v>0.16600000000000001</v>
      </c>
      <c r="AE52" s="9">
        <v>2.4E-2</v>
      </c>
      <c r="AF52" s="8">
        <v>1638.384</v>
      </c>
      <c r="AG52" s="8">
        <v>1.7769999999999999</v>
      </c>
      <c r="AH52" s="8">
        <v>1.6759999999999999</v>
      </c>
      <c r="AI52" s="10">
        <v>0.878</v>
      </c>
    </row>
    <row r="53" spans="6:35" ht="17.05" customHeight="1">
      <c r="F53" s="30" t="s">
        <v>227</v>
      </c>
      <c r="G53" s="32">
        <v>71.099999999999994</v>
      </c>
      <c r="H53" s="32">
        <v>68.5</v>
      </c>
      <c r="I53" s="32" t="s">
        <v>109</v>
      </c>
      <c r="J53" s="32" t="s">
        <v>109</v>
      </c>
      <c r="K53" s="24" t="s">
        <v>109</v>
      </c>
      <c r="M53" t="s">
        <v>421</v>
      </c>
      <c r="N53" s="40" t="s">
        <v>229</v>
      </c>
      <c r="V53" s="40" t="s">
        <v>312</v>
      </c>
      <c r="W53" s="43">
        <v>0.39</v>
      </c>
      <c r="X53" s="43">
        <v>0.47</v>
      </c>
      <c r="Y53" s="43">
        <v>0.34</v>
      </c>
      <c r="Z53" s="43">
        <v>0.36</v>
      </c>
      <c r="AB53" s="72" t="s">
        <v>418</v>
      </c>
      <c r="AC53" s="8">
        <v>813.80200000000002</v>
      </c>
      <c r="AD53" s="9">
        <v>8.3000000000000004E-2</v>
      </c>
      <c r="AE53" s="9">
        <v>1.2E-2</v>
      </c>
      <c r="AF53" s="8">
        <v>818.98</v>
      </c>
      <c r="AG53" s="8">
        <v>0.55700000000000005</v>
      </c>
      <c r="AH53" s="8">
        <v>0.55000000000000004</v>
      </c>
      <c r="AI53" s="10">
        <v>0.255</v>
      </c>
    </row>
    <row r="54" spans="6:35" ht="17.05" customHeight="1">
      <c r="F54" s="25" t="s">
        <v>226</v>
      </c>
      <c r="G54" s="32" t="s">
        <v>109</v>
      </c>
      <c r="H54" s="32">
        <v>76.5</v>
      </c>
      <c r="I54" s="32">
        <v>56.7</v>
      </c>
      <c r="J54" s="32">
        <v>74.5</v>
      </c>
      <c r="K54" s="24" t="s">
        <v>109</v>
      </c>
      <c r="M54" t="s">
        <v>422</v>
      </c>
      <c r="N54" s="40" t="s">
        <v>226</v>
      </c>
      <c r="V54" s="40" t="s">
        <v>313</v>
      </c>
      <c r="W54" s="43">
        <v>0.39</v>
      </c>
      <c r="X54" s="43">
        <v>0.66</v>
      </c>
      <c r="Y54" s="43">
        <v>0.44</v>
      </c>
      <c r="Z54" s="43">
        <v>0.56999999999999995</v>
      </c>
      <c r="AB54" s="72" t="s">
        <v>419</v>
      </c>
      <c r="AC54" s="8">
        <v>56.89</v>
      </c>
      <c r="AD54" s="9">
        <v>0.161</v>
      </c>
      <c r="AE54" s="9">
        <v>2.1000000000000001E-2</v>
      </c>
      <c r="AF54" s="8">
        <v>66.825000000000003</v>
      </c>
      <c r="AG54" s="8">
        <v>0.35599999999999998</v>
      </c>
      <c r="AH54" s="8">
        <v>0.47299999999999998</v>
      </c>
      <c r="AI54" s="10">
        <v>1.2999999999999999E-2</v>
      </c>
    </row>
    <row r="55" spans="6:35" ht="17.05" customHeight="1">
      <c r="F55" s="30" t="s">
        <v>225</v>
      </c>
      <c r="G55" s="32" t="s">
        <v>109</v>
      </c>
      <c r="H55" s="32">
        <v>76.599999999999994</v>
      </c>
      <c r="I55" s="32" t="s">
        <v>109</v>
      </c>
      <c r="J55" s="32">
        <v>72.599999999999994</v>
      </c>
      <c r="K55" s="24" t="s">
        <v>109</v>
      </c>
      <c r="M55" t="s">
        <v>423</v>
      </c>
      <c r="N55" s="40" t="s">
        <v>222</v>
      </c>
      <c r="V55" s="40" t="s">
        <v>314</v>
      </c>
      <c r="W55" s="43">
        <v>0.22</v>
      </c>
      <c r="X55" s="43">
        <v>0.66</v>
      </c>
      <c r="Y55" s="43">
        <v>0.36</v>
      </c>
      <c r="Z55" s="43">
        <v>0.59</v>
      </c>
      <c r="AB55" s="72" t="s">
        <v>420</v>
      </c>
      <c r="AC55" s="8">
        <v>186.84399999999999</v>
      </c>
      <c r="AD55" s="9">
        <v>0.01</v>
      </c>
      <c r="AE55" s="9">
        <v>3.0000000000000001E-3</v>
      </c>
      <c r="AF55" s="8">
        <v>187.93</v>
      </c>
      <c r="AG55" s="8">
        <v>0.14899999999999999</v>
      </c>
      <c r="AH55" s="8">
        <v>0.17299999999999999</v>
      </c>
      <c r="AI55" s="10">
        <v>0.05</v>
      </c>
    </row>
    <row r="56" spans="6:35" ht="17.05" customHeight="1">
      <c r="F56" s="30" t="s">
        <v>224</v>
      </c>
      <c r="G56" s="32" t="s">
        <v>109</v>
      </c>
      <c r="H56" s="32">
        <v>73.2</v>
      </c>
      <c r="I56" s="32" t="s">
        <v>109</v>
      </c>
      <c r="J56" s="32">
        <v>82.6</v>
      </c>
      <c r="K56" s="24" t="s">
        <v>109</v>
      </c>
      <c r="V56" s="40" t="s">
        <v>315</v>
      </c>
      <c r="W56" s="43">
        <v>0.28999999999999998</v>
      </c>
      <c r="X56" s="43">
        <v>0.68</v>
      </c>
      <c r="Y56" s="43">
        <v>0.43</v>
      </c>
      <c r="Z56" s="43">
        <v>0.45</v>
      </c>
      <c r="AB56" s="72" t="s">
        <v>421</v>
      </c>
      <c r="AC56" s="8">
        <v>1388.88</v>
      </c>
      <c r="AD56" s="9">
        <v>7.1999999999999995E-2</v>
      </c>
      <c r="AE56" s="9">
        <v>0.02</v>
      </c>
      <c r="AF56" s="8">
        <v>1396.49</v>
      </c>
      <c r="AG56" s="8">
        <v>0.67300000000000004</v>
      </c>
      <c r="AH56" s="8">
        <v>0.69</v>
      </c>
      <c r="AI56" s="10">
        <v>0.504</v>
      </c>
    </row>
    <row r="57" spans="6:35" ht="17.05" customHeight="1">
      <c r="F57" s="30" t="s">
        <v>223</v>
      </c>
      <c r="G57" s="32" t="s">
        <v>109</v>
      </c>
      <c r="H57" s="32">
        <v>80.5</v>
      </c>
      <c r="I57" s="32">
        <v>56.7</v>
      </c>
      <c r="J57" s="32">
        <v>74.5</v>
      </c>
      <c r="K57" s="24" t="s">
        <v>109</v>
      </c>
      <c r="V57" s="40" t="s">
        <v>316</v>
      </c>
      <c r="W57" s="43">
        <v>0.39</v>
      </c>
      <c r="X57" s="43">
        <v>0.76</v>
      </c>
      <c r="Y57" s="43">
        <v>0.53</v>
      </c>
      <c r="Z57" s="43">
        <v>0.62</v>
      </c>
      <c r="AB57" s="72" t="s">
        <v>422</v>
      </c>
      <c r="AC57" s="8">
        <v>1975.7570000000001</v>
      </c>
      <c r="AD57" s="9">
        <v>0.21099999999999999</v>
      </c>
      <c r="AE57" s="9">
        <v>3.3000000000000002E-2</v>
      </c>
      <c r="AF57" s="8">
        <v>1990.559</v>
      </c>
      <c r="AG57" s="8">
        <v>1.33</v>
      </c>
      <c r="AH57" s="8">
        <v>1.2889999999999999</v>
      </c>
      <c r="AI57" s="10">
        <v>1.181</v>
      </c>
    </row>
    <row r="58" spans="6:35" ht="17.05" customHeight="1" thickBot="1">
      <c r="F58" s="25" t="s">
        <v>222</v>
      </c>
      <c r="G58" s="32">
        <v>86.9</v>
      </c>
      <c r="H58" s="32" t="s">
        <v>109</v>
      </c>
      <c r="I58" s="32">
        <v>68.3</v>
      </c>
      <c r="J58" s="32" t="s">
        <v>19</v>
      </c>
      <c r="K58" s="24">
        <v>80.2</v>
      </c>
      <c r="V58" s="40" t="s">
        <v>317</v>
      </c>
      <c r="W58" s="43">
        <v>0.39</v>
      </c>
      <c r="X58" s="43">
        <v>0.66</v>
      </c>
      <c r="Y58" s="43">
        <v>0.44</v>
      </c>
      <c r="Z58" s="43">
        <v>0.56999999999999995</v>
      </c>
      <c r="AB58" s="73" t="s">
        <v>423</v>
      </c>
      <c r="AC58" s="11">
        <v>2026.26</v>
      </c>
      <c r="AD58" s="12">
        <v>0.223</v>
      </c>
      <c r="AE58" s="12">
        <v>3.2000000000000001E-2</v>
      </c>
      <c r="AF58" s="11">
        <v>2040.9670000000001</v>
      </c>
      <c r="AG58" s="11">
        <v>1.58</v>
      </c>
      <c r="AH58" s="11">
        <v>1.6140000000000001</v>
      </c>
      <c r="AI58" s="13">
        <v>1.3939999999999999</v>
      </c>
    </row>
    <row r="59" spans="6:35" ht="17.05" customHeight="1" thickTop="1" thickBot="1">
      <c r="F59" s="30" t="s">
        <v>221</v>
      </c>
      <c r="G59" s="32">
        <v>87.4</v>
      </c>
      <c r="H59" s="32" t="s">
        <v>109</v>
      </c>
      <c r="I59" s="32">
        <v>76.099999999999994</v>
      </c>
      <c r="J59" s="32" t="s">
        <v>109</v>
      </c>
      <c r="K59" s="24" t="s">
        <v>109</v>
      </c>
      <c r="V59" s="40" t="s">
        <v>318</v>
      </c>
      <c r="W59" s="43">
        <v>0.28999999999999998</v>
      </c>
      <c r="X59" s="43">
        <v>0.68</v>
      </c>
      <c r="Y59" s="43">
        <v>0.56000000000000005</v>
      </c>
      <c r="Z59" s="43">
        <v>0.74</v>
      </c>
      <c r="AB59" s="14" t="s">
        <v>11</v>
      </c>
      <c r="AC59" s="15">
        <v>998.44299999999998</v>
      </c>
      <c r="AD59" s="16">
        <v>0.08</v>
      </c>
      <c r="AE59" s="16">
        <v>1.2999999999999999E-2</v>
      </c>
      <c r="AF59" s="15">
        <v>1004.167</v>
      </c>
      <c r="AG59" s="15">
        <v>0.72099999999999997</v>
      </c>
      <c r="AH59" s="15">
        <v>0.71899999999999997</v>
      </c>
      <c r="AI59" s="17">
        <v>0.79800000000000004</v>
      </c>
    </row>
    <row r="60" spans="6:35" ht="17.05" customHeight="1" thickTop="1">
      <c r="F60" s="30" t="s">
        <v>220</v>
      </c>
      <c r="G60" s="32">
        <v>85.8</v>
      </c>
      <c r="H60" s="32" t="s">
        <v>109</v>
      </c>
      <c r="I60" s="32">
        <v>66.900000000000006</v>
      </c>
      <c r="J60" s="32" t="s">
        <v>19</v>
      </c>
      <c r="K60" s="24">
        <v>80.2</v>
      </c>
      <c r="V60" s="40" t="s">
        <v>319</v>
      </c>
      <c r="W60" s="43">
        <v>0.26</v>
      </c>
      <c r="X60" s="43">
        <v>0.66</v>
      </c>
      <c r="Y60" s="43">
        <v>0.31</v>
      </c>
      <c r="Z60" s="43">
        <v>0.45</v>
      </c>
    </row>
    <row r="61" spans="6:35" ht="17.05" customHeight="1">
      <c r="F61" s="28" t="s">
        <v>219</v>
      </c>
      <c r="G61" s="26" t="s">
        <v>16</v>
      </c>
      <c r="H61" s="26" t="s">
        <v>16</v>
      </c>
      <c r="I61" s="26" t="s">
        <v>16</v>
      </c>
      <c r="J61" s="26" t="s">
        <v>16</v>
      </c>
      <c r="K61" s="26" t="s">
        <v>16</v>
      </c>
      <c r="V61" s="40" t="s">
        <v>320</v>
      </c>
      <c r="W61" s="43">
        <v>0.39</v>
      </c>
      <c r="X61" s="43">
        <v>0.66</v>
      </c>
      <c r="Y61" s="43">
        <v>0.44</v>
      </c>
      <c r="Z61" s="43">
        <v>0.56999999999999995</v>
      </c>
    </row>
    <row r="62" spans="6:35" ht="17.05" customHeight="1">
      <c r="F62" s="25" t="s">
        <v>51</v>
      </c>
      <c r="G62" s="23">
        <v>80.099999999999994</v>
      </c>
      <c r="H62" s="23">
        <v>70.099999999999994</v>
      </c>
      <c r="I62" s="23">
        <v>57</v>
      </c>
      <c r="J62" s="23">
        <v>69.900000000000006</v>
      </c>
      <c r="K62" s="23">
        <v>81</v>
      </c>
      <c r="V62" s="40" t="s">
        <v>321</v>
      </c>
      <c r="W62" s="43">
        <v>0.22</v>
      </c>
      <c r="X62" s="43">
        <v>0.66</v>
      </c>
      <c r="Y62" s="43">
        <v>0.36</v>
      </c>
      <c r="Z62" s="43">
        <v>0.59</v>
      </c>
    </row>
    <row r="63" spans="6:35" ht="17.05" customHeight="1">
      <c r="F63" s="25" t="s">
        <v>218</v>
      </c>
      <c r="G63" s="23">
        <v>76.900000000000006</v>
      </c>
      <c r="H63" s="23">
        <v>77.599999999999994</v>
      </c>
      <c r="I63" s="23">
        <v>58.8</v>
      </c>
      <c r="J63" s="23">
        <v>59.8</v>
      </c>
      <c r="K63" s="23">
        <v>64.099999999999994</v>
      </c>
      <c r="V63" s="40" t="s">
        <v>322</v>
      </c>
      <c r="W63" s="43">
        <v>0.28999999999999998</v>
      </c>
      <c r="X63" s="43">
        <v>0.68</v>
      </c>
      <c r="Y63" s="43">
        <v>0.43</v>
      </c>
      <c r="Z63" s="43">
        <v>0.45</v>
      </c>
    </row>
    <row r="64" spans="6:35" ht="17.05" customHeight="1">
      <c r="F64" s="25" t="s">
        <v>217</v>
      </c>
      <c r="G64" s="23">
        <v>84.7</v>
      </c>
      <c r="H64" s="23">
        <v>82.8</v>
      </c>
      <c r="I64" s="23">
        <v>64.5</v>
      </c>
      <c r="J64" s="23">
        <v>85.3</v>
      </c>
      <c r="K64" s="23" t="s">
        <v>19</v>
      </c>
      <c r="V64" s="40" t="s">
        <v>323</v>
      </c>
      <c r="W64" s="43">
        <v>0.28000000000000003</v>
      </c>
      <c r="X64" s="43">
        <v>0.6</v>
      </c>
      <c r="Y64" s="43">
        <v>0.41</v>
      </c>
      <c r="Z64" s="43">
        <v>0.48</v>
      </c>
    </row>
    <row r="65" spans="6:26" ht="17.05" customHeight="1">
      <c r="F65" s="25" t="s">
        <v>216</v>
      </c>
      <c r="G65" s="23">
        <v>100.1</v>
      </c>
      <c r="H65" s="23">
        <v>106.8</v>
      </c>
      <c r="I65" s="23">
        <v>116.7</v>
      </c>
      <c r="J65" s="23">
        <v>109.6</v>
      </c>
      <c r="K65" s="23">
        <v>112.4</v>
      </c>
      <c r="V65" s="40" t="s">
        <v>324</v>
      </c>
      <c r="W65" s="43">
        <v>0.39</v>
      </c>
      <c r="X65" s="43">
        <v>0.57999999999999996</v>
      </c>
      <c r="Y65" s="43">
        <v>0.48</v>
      </c>
      <c r="Z65" s="43">
        <v>0.42</v>
      </c>
    </row>
    <row r="66" spans="6:26" ht="17.05" customHeight="1">
      <c r="F66" s="25" t="s">
        <v>215</v>
      </c>
      <c r="G66" s="23">
        <v>137.9</v>
      </c>
      <c r="H66" s="23">
        <v>99.1</v>
      </c>
      <c r="I66" s="23">
        <v>87.5</v>
      </c>
      <c r="J66" s="23">
        <v>77.5</v>
      </c>
      <c r="K66" s="23" t="s">
        <v>19</v>
      </c>
      <c r="V66" s="40" t="s">
        <v>325</v>
      </c>
      <c r="W66" s="43">
        <v>0.5</v>
      </c>
      <c r="X66" s="43">
        <v>0.78</v>
      </c>
      <c r="Y66" s="43">
        <v>0.45</v>
      </c>
      <c r="Z66" s="43">
        <v>0.78</v>
      </c>
    </row>
    <row r="67" spans="6:26" ht="17.05" customHeight="1">
      <c r="F67" s="28" t="s">
        <v>214</v>
      </c>
      <c r="G67" s="26" t="s">
        <v>16</v>
      </c>
      <c r="H67" s="26" t="s">
        <v>16</v>
      </c>
      <c r="I67" s="26" t="s">
        <v>16</v>
      </c>
      <c r="J67" s="26" t="s">
        <v>16</v>
      </c>
      <c r="K67" s="26" t="s">
        <v>16</v>
      </c>
      <c r="V67" s="40" t="s">
        <v>326</v>
      </c>
      <c r="W67" s="43">
        <v>0.22</v>
      </c>
      <c r="X67" s="43">
        <v>0.66</v>
      </c>
      <c r="Y67" s="43">
        <v>0.36</v>
      </c>
      <c r="Z67" s="43">
        <v>0.59</v>
      </c>
    </row>
    <row r="68" spans="6:26" ht="17.05" customHeight="1">
      <c r="F68" s="25" t="s">
        <v>213</v>
      </c>
      <c r="G68" s="23">
        <v>103.4</v>
      </c>
      <c r="H68" s="23">
        <v>100.2</v>
      </c>
      <c r="I68" s="23">
        <v>97.3</v>
      </c>
      <c r="J68" s="23">
        <v>86.7</v>
      </c>
      <c r="K68" s="23">
        <v>89.4</v>
      </c>
      <c r="V68" s="40" t="s">
        <v>327</v>
      </c>
      <c r="W68" s="43">
        <v>0.49</v>
      </c>
      <c r="X68" s="43">
        <v>0.8</v>
      </c>
      <c r="Y68" s="43">
        <v>0.41</v>
      </c>
      <c r="Z68" s="43">
        <v>0.62</v>
      </c>
    </row>
    <row r="69" spans="6:26" ht="17.05" customHeight="1">
      <c r="F69" s="25" t="s">
        <v>212</v>
      </c>
      <c r="G69" s="23" t="s">
        <v>16</v>
      </c>
      <c r="H69" s="23" t="s">
        <v>16</v>
      </c>
      <c r="I69" s="23" t="s">
        <v>16</v>
      </c>
      <c r="J69" s="23" t="s">
        <v>16</v>
      </c>
      <c r="K69" s="23" t="s">
        <v>16</v>
      </c>
      <c r="V69" s="40" t="s">
        <v>328</v>
      </c>
      <c r="W69" s="43">
        <v>0.28000000000000003</v>
      </c>
      <c r="X69" s="43">
        <v>0.6</v>
      </c>
      <c r="Y69" s="43">
        <v>0.41</v>
      </c>
      <c r="Z69" s="43">
        <v>0.48</v>
      </c>
    </row>
    <row r="70" spans="6:26" ht="17.05" customHeight="1">
      <c r="F70" s="30" t="s">
        <v>51</v>
      </c>
      <c r="G70" s="23">
        <v>85</v>
      </c>
      <c r="H70" s="23">
        <v>83</v>
      </c>
      <c r="I70" s="23">
        <v>52.1</v>
      </c>
      <c r="J70" s="23">
        <v>70.599999999999994</v>
      </c>
      <c r="K70" s="23">
        <v>73</v>
      </c>
      <c r="V70" s="40" t="s">
        <v>329</v>
      </c>
      <c r="W70" s="43">
        <v>0.26</v>
      </c>
      <c r="X70" s="43">
        <v>0.65</v>
      </c>
      <c r="Y70" s="43">
        <v>0.32</v>
      </c>
      <c r="Z70" s="43">
        <v>0.43</v>
      </c>
    </row>
    <row r="71" spans="6:26" ht="17.05" customHeight="1">
      <c r="F71" s="30" t="s">
        <v>211</v>
      </c>
      <c r="G71" s="23">
        <v>96.8</v>
      </c>
      <c r="H71" s="23">
        <v>100.1</v>
      </c>
      <c r="I71" s="23">
        <v>107.9</v>
      </c>
      <c r="J71" s="23">
        <v>81.3</v>
      </c>
      <c r="K71" s="23">
        <v>91.5</v>
      </c>
      <c r="V71" s="40" t="s">
        <v>330</v>
      </c>
      <c r="W71" s="43">
        <v>0.26</v>
      </c>
      <c r="X71" s="43">
        <v>0.65</v>
      </c>
      <c r="Y71" s="43">
        <v>0.32</v>
      </c>
      <c r="Z71" s="43">
        <v>0.43</v>
      </c>
    </row>
    <row r="72" spans="6:26" ht="17.05" customHeight="1">
      <c r="F72" s="30" t="s">
        <v>210</v>
      </c>
      <c r="G72" s="23">
        <v>152.30000000000001</v>
      </c>
      <c r="H72" s="23">
        <v>117.8</v>
      </c>
      <c r="I72" s="23">
        <v>135.9</v>
      </c>
      <c r="J72" s="23">
        <v>115.8</v>
      </c>
      <c r="K72" s="23">
        <v>105.6</v>
      </c>
      <c r="V72" s="40" t="s">
        <v>331</v>
      </c>
      <c r="W72" s="43">
        <v>0.39</v>
      </c>
      <c r="X72" s="43">
        <v>0.47</v>
      </c>
      <c r="Y72" s="43">
        <v>0.34</v>
      </c>
      <c r="Z72" s="43">
        <v>0.36</v>
      </c>
    </row>
    <row r="73" spans="6:26" ht="17.05" customHeight="1">
      <c r="F73" s="25" t="s">
        <v>209</v>
      </c>
      <c r="G73" s="23">
        <v>114.4</v>
      </c>
      <c r="H73" s="23">
        <v>102</v>
      </c>
      <c r="I73" s="23">
        <v>73.099999999999994</v>
      </c>
      <c r="J73" s="23">
        <v>113.8</v>
      </c>
      <c r="K73" s="23" t="s">
        <v>19</v>
      </c>
      <c r="V73" s="40" t="s">
        <v>332</v>
      </c>
      <c r="W73" s="43">
        <v>0.22</v>
      </c>
      <c r="X73" s="43">
        <v>0.66</v>
      </c>
      <c r="Y73" s="43">
        <v>0.36</v>
      </c>
      <c r="Z73" s="43">
        <v>0.59</v>
      </c>
    </row>
    <row r="74" spans="6:26" ht="17.05" customHeight="1">
      <c r="F74" s="28" t="s">
        <v>208</v>
      </c>
      <c r="G74" s="26" t="s">
        <v>16</v>
      </c>
      <c r="H74" s="26" t="s">
        <v>16</v>
      </c>
      <c r="I74" s="26" t="s">
        <v>16</v>
      </c>
      <c r="J74" s="26" t="s">
        <v>16</v>
      </c>
      <c r="K74" s="26" t="s">
        <v>16</v>
      </c>
      <c r="V74" s="40" t="s">
        <v>333</v>
      </c>
      <c r="W74" s="43">
        <v>0.68</v>
      </c>
      <c r="X74" s="43">
        <v>0.83</v>
      </c>
      <c r="Y74" s="43">
        <v>0.56000000000000005</v>
      </c>
      <c r="Z74" s="43">
        <v>0.74</v>
      </c>
    </row>
    <row r="75" spans="6:26" ht="17.05" customHeight="1">
      <c r="F75" s="25" t="s">
        <v>207</v>
      </c>
      <c r="G75" s="23">
        <v>46.8</v>
      </c>
      <c r="H75" s="23">
        <v>48.2</v>
      </c>
      <c r="I75" s="23">
        <v>30.8</v>
      </c>
      <c r="J75" s="23">
        <v>31.8</v>
      </c>
      <c r="K75" s="23">
        <v>48.1</v>
      </c>
      <c r="V75" s="40" t="s">
        <v>334</v>
      </c>
      <c r="W75" s="43">
        <v>0.39</v>
      </c>
      <c r="X75" s="43">
        <v>0.9</v>
      </c>
      <c r="Y75" s="43">
        <v>0.78</v>
      </c>
      <c r="Z75" s="43">
        <v>0.56999999999999995</v>
      </c>
    </row>
    <row r="76" spans="6:26" ht="17.05" customHeight="1">
      <c r="F76" s="25" t="s">
        <v>49</v>
      </c>
      <c r="G76" s="23">
        <v>66.400000000000006</v>
      </c>
      <c r="H76" s="23">
        <v>76.900000000000006</v>
      </c>
      <c r="I76" s="23">
        <v>54.5</v>
      </c>
      <c r="J76" s="23">
        <v>63.4</v>
      </c>
      <c r="K76" s="23">
        <v>59.8</v>
      </c>
      <c r="V76" s="40" t="s">
        <v>335</v>
      </c>
      <c r="W76" s="43">
        <v>0.22</v>
      </c>
      <c r="X76" s="43">
        <v>0.66</v>
      </c>
      <c r="Y76" s="43">
        <v>0.36</v>
      </c>
      <c r="Z76" s="43">
        <v>0.59</v>
      </c>
    </row>
    <row r="77" spans="6:26" ht="17.05" customHeight="1">
      <c r="F77" s="25" t="s">
        <v>48</v>
      </c>
      <c r="G77" s="23">
        <v>88.2</v>
      </c>
      <c r="H77" s="23">
        <v>84.9</v>
      </c>
      <c r="I77" s="23">
        <v>64.599999999999994</v>
      </c>
      <c r="J77" s="23">
        <v>74.099999999999994</v>
      </c>
      <c r="K77" s="23">
        <v>63.2</v>
      </c>
      <c r="V77" s="40" t="s">
        <v>336</v>
      </c>
      <c r="W77" s="43">
        <v>0.22</v>
      </c>
      <c r="X77" s="43">
        <v>0.66</v>
      </c>
      <c r="Y77" s="43">
        <v>0.36</v>
      </c>
      <c r="Z77" s="43">
        <v>0.59</v>
      </c>
    </row>
    <row r="78" spans="6:26" ht="17.05" customHeight="1">
      <c r="F78" s="25" t="s">
        <v>47</v>
      </c>
      <c r="G78" s="23">
        <v>85.1</v>
      </c>
      <c r="H78" s="23">
        <v>80.599999999999994</v>
      </c>
      <c r="I78" s="23">
        <v>64.7</v>
      </c>
      <c r="J78" s="23">
        <v>88.5</v>
      </c>
      <c r="K78" s="23">
        <v>98.6</v>
      </c>
      <c r="V78" s="40" t="s">
        <v>337</v>
      </c>
      <c r="W78" s="43">
        <v>0.56000000000000005</v>
      </c>
      <c r="X78" s="43">
        <v>0.74</v>
      </c>
      <c r="Y78" s="43">
        <v>0.56000000000000005</v>
      </c>
      <c r="Z78" s="43">
        <v>0.7</v>
      </c>
    </row>
    <row r="79" spans="6:26" ht="17.05" customHeight="1">
      <c r="F79" s="25" t="s">
        <v>46</v>
      </c>
      <c r="G79" s="23">
        <v>100.3</v>
      </c>
      <c r="H79" s="23">
        <v>77.5</v>
      </c>
      <c r="I79" s="23">
        <v>67.599999999999994</v>
      </c>
      <c r="J79" s="23">
        <v>80.400000000000006</v>
      </c>
      <c r="K79" s="23">
        <v>83.5</v>
      </c>
      <c r="V79" s="40" t="s">
        <v>338</v>
      </c>
      <c r="W79" s="43">
        <v>0.39</v>
      </c>
      <c r="X79" s="43">
        <v>0.76</v>
      </c>
      <c r="Y79" s="43">
        <v>0.53</v>
      </c>
      <c r="Z79" s="43">
        <v>0.62</v>
      </c>
    </row>
    <row r="80" spans="6:26" ht="17.05" customHeight="1">
      <c r="F80" s="25" t="s">
        <v>60</v>
      </c>
      <c r="G80" s="23">
        <v>101.7</v>
      </c>
      <c r="H80" s="23">
        <v>87.7</v>
      </c>
      <c r="I80" s="23">
        <v>110.2</v>
      </c>
      <c r="J80" s="23">
        <v>95.1</v>
      </c>
      <c r="K80" s="23" t="s">
        <v>19</v>
      </c>
      <c r="V80" s="40" t="s">
        <v>339</v>
      </c>
      <c r="W80" s="43">
        <v>0.39</v>
      </c>
      <c r="X80" s="43">
        <v>0.66</v>
      </c>
      <c r="Y80" s="43">
        <v>0.44</v>
      </c>
      <c r="Z80" s="43">
        <v>0.56999999999999995</v>
      </c>
    </row>
    <row r="81" spans="6:26" ht="17.05" customHeight="1">
      <c r="F81" s="25" t="s">
        <v>59</v>
      </c>
      <c r="G81" s="23">
        <v>129.30000000000001</v>
      </c>
      <c r="H81" s="23">
        <v>123.1</v>
      </c>
      <c r="I81" s="23">
        <v>115.9</v>
      </c>
      <c r="J81" s="23">
        <v>108.8</v>
      </c>
      <c r="K81" s="23">
        <v>105.1</v>
      </c>
      <c r="V81" s="40" t="s">
        <v>340</v>
      </c>
      <c r="W81" s="43">
        <v>0.49</v>
      </c>
      <c r="X81" s="43">
        <v>0.8</v>
      </c>
      <c r="Y81" s="43">
        <v>0.41</v>
      </c>
      <c r="Z81" s="43">
        <v>0.62</v>
      </c>
    </row>
    <row r="82" spans="6:26" ht="17.05" customHeight="1">
      <c r="F82" s="28" t="s">
        <v>206</v>
      </c>
      <c r="G82" s="26" t="s">
        <v>16</v>
      </c>
      <c r="H82" s="26" t="s">
        <v>16</v>
      </c>
      <c r="I82" s="26" t="s">
        <v>16</v>
      </c>
      <c r="J82" s="26" t="s">
        <v>16</v>
      </c>
      <c r="K82" s="26" t="s">
        <v>16</v>
      </c>
      <c r="V82" s="40" t="s">
        <v>341</v>
      </c>
      <c r="W82" s="43">
        <v>0.49</v>
      </c>
      <c r="X82" s="43">
        <v>0.8</v>
      </c>
      <c r="Y82" s="43">
        <v>0.36</v>
      </c>
      <c r="Z82" s="43">
        <v>0.59</v>
      </c>
    </row>
    <row r="83" spans="6:26" ht="17.05" customHeight="1">
      <c r="F83" s="25" t="s">
        <v>205</v>
      </c>
      <c r="G83" s="23">
        <v>35.6</v>
      </c>
      <c r="H83" s="23">
        <v>29.1</v>
      </c>
      <c r="I83" s="23">
        <v>20.9</v>
      </c>
      <c r="J83" s="23">
        <v>15.2</v>
      </c>
      <c r="K83" s="23" t="s">
        <v>19</v>
      </c>
      <c r="V83" s="40" t="s">
        <v>342</v>
      </c>
      <c r="W83" s="43">
        <v>0.75</v>
      </c>
      <c r="X83" s="43">
        <v>0.75</v>
      </c>
      <c r="Y83" s="43">
        <v>0.75</v>
      </c>
      <c r="Z83" s="43">
        <v>0.75</v>
      </c>
    </row>
    <row r="84" spans="6:26" ht="17.05" customHeight="1">
      <c r="F84" s="25" t="s">
        <v>204</v>
      </c>
      <c r="G84" s="23">
        <v>60.4</v>
      </c>
      <c r="H84" s="23">
        <v>46.1</v>
      </c>
      <c r="I84" s="23">
        <v>50.4</v>
      </c>
      <c r="J84" s="23">
        <v>50.1</v>
      </c>
      <c r="K84" s="23">
        <v>58.2</v>
      </c>
      <c r="V84" s="40" t="s">
        <v>343</v>
      </c>
      <c r="W84" s="43">
        <v>0.5</v>
      </c>
      <c r="X84" s="43">
        <v>0.78</v>
      </c>
      <c r="Y84" s="43">
        <v>0.45</v>
      </c>
      <c r="Z84" s="43">
        <v>0.78</v>
      </c>
    </row>
    <row r="85" spans="6:26" ht="17.05" customHeight="1">
      <c r="F85" s="25" t="s">
        <v>203</v>
      </c>
      <c r="G85" s="23">
        <v>71.400000000000006</v>
      </c>
      <c r="H85" s="23">
        <v>61.1</v>
      </c>
      <c r="I85" s="23">
        <v>39.799999999999997</v>
      </c>
      <c r="J85" s="23">
        <v>53.6</v>
      </c>
      <c r="K85" s="23">
        <v>62.1</v>
      </c>
      <c r="V85" s="40" t="s">
        <v>344</v>
      </c>
      <c r="W85" s="43">
        <v>0.21</v>
      </c>
      <c r="X85" s="43">
        <v>0.6</v>
      </c>
      <c r="Y85" s="43">
        <v>0.28999999999999998</v>
      </c>
      <c r="Z85" s="43">
        <v>0.49</v>
      </c>
    </row>
    <row r="86" spans="6:26" ht="17.05" customHeight="1">
      <c r="F86" s="25" t="s">
        <v>202</v>
      </c>
      <c r="G86" s="23">
        <v>88.6</v>
      </c>
      <c r="H86" s="23">
        <v>88.8</v>
      </c>
      <c r="I86" s="23">
        <v>75.3</v>
      </c>
      <c r="J86" s="23">
        <v>88.6</v>
      </c>
      <c r="K86" s="23">
        <v>75.3</v>
      </c>
      <c r="V86" s="40" t="s">
        <v>345</v>
      </c>
      <c r="W86" s="43">
        <v>0.22</v>
      </c>
      <c r="X86" s="43">
        <v>0.66</v>
      </c>
      <c r="Y86" s="43">
        <v>0.36</v>
      </c>
      <c r="Z86" s="43">
        <v>0.59</v>
      </c>
    </row>
    <row r="87" spans="6:26" ht="17.05" customHeight="1">
      <c r="F87" s="25" t="s">
        <v>201</v>
      </c>
      <c r="G87" s="23">
        <v>117.7</v>
      </c>
      <c r="H87" s="23">
        <v>129.1</v>
      </c>
      <c r="I87" s="23">
        <v>75.900000000000006</v>
      </c>
      <c r="J87" s="23">
        <v>127.6</v>
      </c>
      <c r="K87" s="23">
        <v>134.9</v>
      </c>
    </row>
    <row r="88" spans="6:26" ht="17.05" customHeight="1">
      <c r="F88" s="25" t="s">
        <v>200</v>
      </c>
      <c r="G88" s="23">
        <v>130.5</v>
      </c>
      <c r="H88" s="23">
        <v>128.80000000000001</v>
      </c>
      <c r="I88" s="23">
        <v>129.1</v>
      </c>
      <c r="J88" s="23">
        <v>110.1</v>
      </c>
      <c r="K88" s="23">
        <v>129.9</v>
      </c>
    </row>
    <row r="89" spans="6:26" ht="17.05" customHeight="1">
      <c r="F89" s="28" t="s">
        <v>199</v>
      </c>
      <c r="G89" s="26" t="s">
        <v>16</v>
      </c>
      <c r="H89" s="26" t="s">
        <v>16</v>
      </c>
      <c r="I89" s="26" t="s">
        <v>16</v>
      </c>
      <c r="J89" s="26" t="s">
        <v>16</v>
      </c>
      <c r="K89" s="26" t="s">
        <v>16</v>
      </c>
    </row>
    <row r="90" spans="6:26" ht="17.05" customHeight="1">
      <c r="F90" s="25" t="s">
        <v>198</v>
      </c>
      <c r="G90" s="23">
        <v>86</v>
      </c>
      <c r="H90" s="23">
        <v>81.2</v>
      </c>
      <c r="I90" s="23">
        <v>66.900000000000006</v>
      </c>
      <c r="J90" s="23">
        <v>74.099999999999994</v>
      </c>
      <c r="K90" s="23">
        <v>76.8</v>
      </c>
    </row>
    <row r="91" spans="6:26" ht="17.05" customHeight="1">
      <c r="F91" s="30" t="s">
        <v>197</v>
      </c>
      <c r="G91" s="23">
        <v>87.2</v>
      </c>
      <c r="H91" s="23">
        <v>87.2</v>
      </c>
      <c r="I91" s="23">
        <v>76.900000000000006</v>
      </c>
      <c r="J91" s="23">
        <v>85.3</v>
      </c>
      <c r="K91" s="23">
        <v>80.5</v>
      </c>
    </row>
    <row r="92" spans="6:26" ht="17.05" customHeight="1">
      <c r="F92" s="30" t="s">
        <v>196</v>
      </c>
      <c r="G92" s="23">
        <v>86.2</v>
      </c>
      <c r="H92" s="23">
        <v>79.400000000000006</v>
      </c>
      <c r="I92" s="23">
        <v>64.599999999999994</v>
      </c>
      <c r="J92" s="23">
        <v>72.8</v>
      </c>
      <c r="K92" s="23">
        <v>81</v>
      </c>
    </row>
    <row r="93" spans="6:26" ht="17.05" customHeight="1">
      <c r="F93" s="30" t="s">
        <v>195</v>
      </c>
      <c r="G93" s="23">
        <v>96.7</v>
      </c>
      <c r="H93" s="23">
        <v>78.7</v>
      </c>
      <c r="I93" s="23">
        <v>56.8</v>
      </c>
      <c r="J93" s="23">
        <v>68.900000000000006</v>
      </c>
      <c r="K93" s="23">
        <v>59.9</v>
      </c>
    </row>
    <row r="94" spans="6:26" ht="17.05" customHeight="1">
      <c r="F94" s="30" t="s">
        <v>194</v>
      </c>
      <c r="G94" s="23">
        <v>7.5</v>
      </c>
      <c r="H94" s="23" t="s">
        <v>19</v>
      </c>
      <c r="I94" s="23" t="s">
        <v>19</v>
      </c>
      <c r="J94" s="23" t="s">
        <v>19</v>
      </c>
      <c r="K94" s="23" t="s">
        <v>19</v>
      </c>
    </row>
    <row r="95" spans="6:26" ht="17.05" customHeight="1">
      <c r="F95" s="25" t="s">
        <v>193</v>
      </c>
      <c r="G95" s="23">
        <v>86.3</v>
      </c>
      <c r="H95" s="23">
        <v>82</v>
      </c>
      <c r="I95" s="23">
        <v>66.2</v>
      </c>
      <c r="J95" s="23">
        <v>72.7</v>
      </c>
      <c r="K95" s="23">
        <v>98.7</v>
      </c>
    </row>
    <row r="96" spans="6:26" ht="17.05" customHeight="1">
      <c r="F96" s="30" t="s">
        <v>192</v>
      </c>
      <c r="G96" s="23">
        <v>102.2</v>
      </c>
      <c r="H96" s="23">
        <v>76.900000000000006</v>
      </c>
      <c r="I96" s="23" t="s">
        <v>19</v>
      </c>
      <c r="J96" s="23" t="s">
        <v>19</v>
      </c>
      <c r="K96" s="23" t="s">
        <v>19</v>
      </c>
    </row>
    <row r="97" spans="6:11" ht="17.05" customHeight="1">
      <c r="F97" s="30" t="s">
        <v>1</v>
      </c>
      <c r="G97" s="23">
        <v>108.2</v>
      </c>
      <c r="H97" s="23">
        <v>106.2</v>
      </c>
      <c r="I97" s="23">
        <v>78.8</v>
      </c>
      <c r="J97" s="23">
        <v>72.2</v>
      </c>
      <c r="K97" s="23" t="s">
        <v>19</v>
      </c>
    </row>
    <row r="98" spans="6:11" ht="17.05" customHeight="1">
      <c r="F98" s="30" t="s">
        <v>191</v>
      </c>
      <c r="G98" s="23">
        <v>74.7</v>
      </c>
      <c r="H98" s="23">
        <v>72.400000000000006</v>
      </c>
      <c r="I98" s="23">
        <v>59.3</v>
      </c>
      <c r="J98" s="23">
        <v>70.3</v>
      </c>
      <c r="K98" s="23">
        <v>96.5</v>
      </c>
    </row>
    <row r="99" spans="6:11" ht="17.05" customHeight="1">
      <c r="F99" s="28" t="s">
        <v>190</v>
      </c>
      <c r="G99" s="26" t="s">
        <v>16</v>
      </c>
      <c r="H99" s="26" t="s">
        <v>16</v>
      </c>
      <c r="I99" s="26" t="s">
        <v>16</v>
      </c>
      <c r="J99" s="26" t="s">
        <v>16</v>
      </c>
      <c r="K99" s="26" t="s">
        <v>16</v>
      </c>
    </row>
    <row r="100" spans="6:11" ht="17.05" customHeight="1">
      <c r="F100" s="25" t="s">
        <v>188</v>
      </c>
      <c r="G100" s="23">
        <v>84.4</v>
      </c>
      <c r="H100" s="23">
        <v>79.8</v>
      </c>
      <c r="I100" s="23">
        <v>66.400000000000006</v>
      </c>
      <c r="J100" s="23">
        <v>73</v>
      </c>
      <c r="K100" s="23">
        <v>78.5</v>
      </c>
    </row>
    <row r="101" spans="6:11" ht="17.05" customHeight="1">
      <c r="F101" s="25" t="s">
        <v>187</v>
      </c>
      <c r="G101" s="23">
        <v>98.7</v>
      </c>
      <c r="H101" s="23">
        <v>91.3</v>
      </c>
      <c r="I101" s="23">
        <v>66.8</v>
      </c>
      <c r="J101" s="23">
        <v>80.599999999999994</v>
      </c>
      <c r="K101" s="23">
        <v>91.3</v>
      </c>
    </row>
    <row r="102" spans="6:11" ht="17.05" customHeight="1">
      <c r="F102" s="25" t="s">
        <v>186</v>
      </c>
      <c r="G102" s="23">
        <v>72.400000000000006</v>
      </c>
      <c r="H102" s="23">
        <v>81.400000000000006</v>
      </c>
      <c r="I102" s="23" t="s">
        <v>19</v>
      </c>
      <c r="J102" s="23" t="s">
        <v>19</v>
      </c>
      <c r="K102" s="23" t="s">
        <v>19</v>
      </c>
    </row>
    <row r="103" spans="6:11" ht="17.05" customHeight="1">
      <c r="F103" s="25" t="s">
        <v>82</v>
      </c>
      <c r="G103" s="23">
        <v>104.1</v>
      </c>
      <c r="H103" s="23">
        <v>87.1</v>
      </c>
      <c r="I103" s="23" t="s">
        <v>19</v>
      </c>
      <c r="J103" s="23" t="s">
        <v>19</v>
      </c>
      <c r="K103" s="23" t="s">
        <v>109</v>
      </c>
    </row>
    <row r="104" spans="6:11" ht="17.05" customHeight="1">
      <c r="F104" s="28" t="s">
        <v>189</v>
      </c>
      <c r="G104" s="26" t="s">
        <v>16</v>
      </c>
      <c r="H104" s="26" t="s">
        <v>16</v>
      </c>
      <c r="I104" s="26" t="s">
        <v>16</v>
      </c>
      <c r="J104" s="26" t="s">
        <v>16</v>
      </c>
      <c r="K104" s="26" t="s">
        <v>16</v>
      </c>
    </row>
    <row r="105" spans="6:11" ht="17.05" customHeight="1">
      <c r="F105" s="25" t="s">
        <v>188</v>
      </c>
      <c r="G105" s="23">
        <v>84.4</v>
      </c>
      <c r="H105" s="23">
        <v>79.3</v>
      </c>
      <c r="I105" s="23">
        <v>66.099999999999994</v>
      </c>
      <c r="J105" s="23">
        <v>72.2</v>
      </c>
      <c r="K105" s="23">
        <v>79.5</v>
      </c>
    </row>
    <row r="106" spans="6:11" ht="17.05" customHeight="1">
      <c r="F106" s="25" t="s">
        <v>187</v>
      </c>
      <c r="G106" s="23">
        <v>101.6</v>
      </c>
      <c r="H106" s="23">
        <v>99</v>
      </c>
      <c r="I106" s="23">
        <v>70.7</v>
      </c>
      <c r="J106" s="23">
        <v>92.8</v>
      </c>
      <c r="K106" s="23">
        <v>90.1</v>
      </c>
    </row>
    <row r="107" spans="6:11" ht="17.05" customHeight="1">
      <c r="F107" s="25" t="s">
        <v>186</v>
      </c>
      <c r="G107" s="23">
        <v>91.7</v>
      </c>
      <c r="H107" s="23">
        <v>67.900000000000006</v>
      </c>
      <c r="I107" s="23" t="s">
        <v>19</v>
      </c>
      <c r="J107" s="23" t="s">
        <v>19</v>
      </c>
      <c r="K107" s="23" t="s">
        <v>19</v>
      </c>
    </row>
    <row r="108" spans="6:11" ht="17.05" customHeight="1">
      <c r="F108" s="25" t="s">
        <v>82</v>
      </c>
      <c r="G108" s="23">
        <v>99.3</v>
      </c>
      <c r="H108" s="23">
        <v>95.5</v>
      </c>
      <c r="I108" s="23" t="s">
        <v>19</v>
      </c>
      <c r="J108" s="23">
        <v>79.400000000000006</v>
      </c>
      <c r="K108" s="23" t="s">
        <v>19</v>
      </c>
    </row>
    <row r="109" spans="6:11" ht="17.05" customHeight="1">
      <c r="F109" s="28" t="s">
        <v>185</v>
      </c>
      <c r="G109" s="26" t="s">
        <v>16</v>
      </c>
      <c r="H109" s="26" t="s">
        <v>16</v>
      </c>
      <c r="I109" s="26" t="s">
        <v>16</v>
      </c>
      <c r="J109" s="26" t="s">
        <v>16</v>
      </c>
      <c r="K109" s="26" t="s">
        <v>16</v>
      </c>
    </row>
    <row r="110" spans="6:11" ht="17.05" customHeight="1">
      <c r="F110" s="25" t="s">
        <v>51</v>
      </c>
      <c r="G110" s="23">
        <v>84</v>
      </c>
      <c r="H110" s="23">
        <v>84.8</v>
      </c>
      <c r="I110" s="23">
        <v>71.400000000000006</v>
      </c>
      <c r="J110" s="23">
        <v>76.5</v>
      </c>
      <c r="K110" s="23">
        <v>86.5</v>
      </c>
    </row>
    <row r="111" spans="6:11" ht="17.05" customHeight="1">
      <c r="F111" s="25" t="s">
        <v>184</v>
      </c>
      <c r="G111" s="23">
        <v>95.3</v>
      </c>
      <c r="H111" s="23">
        <v>69.599999999999994</v>
      </c>
      <c r="I111" s="23">
        <v>55.3</v>
      </c>
      <c r="J111" s="23">
        <v>79.3</v>
      </c>
      <c r="K111" s="23">
        <v>70.2</v>
      </c>
    </row>
    <row r="112" spans="6:11" ht="17.05" customHeight="1">
      <c r="F112" s="25" t="s">
        <v>183</v>
      </c>
      <c r="G112" s="23">
        <v>91.9</v>
      </c>
      <c r="H112" s="23">
        <v>83.4</v>
      </c>
      <c r="I112" s="23">
        <v>62.8</v>
      </c>
      <c r="J112" s="23">
        <v>74.2</v>
      </c>
      <c r="K112" s="23" t="s">
        <v>19</v>
      </c>
    </row>
    <row r="113" spans="6:11" ht="17.05" customHeight="1">
      <c r="F113" s="25" t="s">
        <v>182</v>
      </c>
      <c r="G113" s="23">
        <v>98.6</v>
      </c>
      <c r="H113" s="23">
        <v>100.3</v>
      </c>
      <c r="I113" s="23">
        <v>78.900000000000006</v>
      </c>
      <c r="J113" s="23">
        <v>91.9</v>
      </c>
      <c r="K113" s="23" t="s">
        <v>19</v>
      </c>
    </row>
    <row r="114" spans="6:11" ht="17.05" customHeight="1">
      <c r="F114" s="25" t="s">
        <v>181</v>
      </c>
      <c r="G114" s="23">
        <v>95.1</v>
      </c>
      <c r="H114" s="23">
        <v>95.6</v>
      </c>
      <c r="I114" s="23">
        <v>83.7</v>
      </c>
      <c r="J114" s="23">
        <v>89.8</v>
      </c>
      <c r="K114" s="23" t="s">
        <v>19</v>
      </c>
    </row>
    <row r="115" spans="6:11" ht="17.05" customHeight="1">
      <c r="F115" s="25" t="s">
        <v>180</v>
      </c>
      <c r="G115" s="23">
        <v>9.8000000000000007</v>
      </c>
      <c r="H115" s="23" t="s">
        <v>19</v>
      </c>
      <c r="I115" s="23" t="s">
        <v>19</v>
      </c>
      <c r="J115" s="23" t="s">
        <v>19</v>
      </c>
      <c r="K115" s="23" t="s">
        <v>19</v>
      </c>
    </row>
    <row r="116" spans="6:11" ht="17.05" customHeight="1">
      <c r="F116" s="28" t="s">
        <v>179</v>
      </c>
      <c r="G116" s="26" t="s">
        <v>16</v>
      </c>
      <c r="H116" s="26" t="s">
        <v>16</v>
      </c>
      <c r="I116" s="26" t="s">
        <v>16</v>
      </c>
      <c r="J116" s="26" t="s">
        <v>16</v>
      </c>
      <c r="K116" s="26" t="s">
        <v>16</v>
      </c>
    </row>
    <row r="117" spans="6:11" ht="17.05" customHeight="1">
      <c r="F117" s="25" t="s">
        <v>178</v>
      </c>
      <c r="G117" s="23">
        <v>91.6</v>
      </c>
      <c r="H117" s="23">
        <v>89.3</v>
      </c>
      <c r="I117" s="23">
        <v>70.8</v>
      </c>
      <c r="J117" s="23">
        <v>72.3</v>
      </c>
      <c r="K117" s="23">
        <v>81.3</v>
      </c>
    </row>
    <row r="118" spans="6:11" ht="17.05" customHeight="1">
      <c r="F118" s="25" t="s">
        <v>177</v>
      </c>
      <c r="G118" s="23">
        <v>87.9</v>
      </c>
      <c r="H118" s="23">
        <v>85.4</v>
      </c>
      <c r="I118" s="23">
        <v>66.5</v>
      </c>
      <c r="J118" s="23">
        <v>82.7</v>
      </c>
      <c r="K118" s="23">
        <v>89.6</v>
      </c>
    </row>
    <row r="119" spans="6:11" ht="17.05" customHeight="1">
      <c r="F119" s="25" t="s">
        <v>176</v>
      </c>
      <c r="G119" s="23">
        <v>114.5</v>
      </c>
      <c r="H119" s="23">
        <v>64.5</v>
      </c>
      <c r="I119" s="23">
        <v>47.8</v>
      </c>
      <c r="J119" s="23">
        <v>64.099999999999994</v>
      </c>
      <c r="K119" s="23">
        <v>60.4</v>
      </c>
    </row>
    <row r="120" spans="6:11" ht="17.05" customHeight="1">
      <c r="F120" s="25" t="s">
        <v>175</v>
      </c>
      <c r="G120" s="23">
        <v>65.900000000000006</v>
      </c>
      <c r="H120" s="23">
        <v>63.4</v>
      </c>
      <c r="I120" s="23">
        <v>88.2</v>
      </c>
      <c r="J120" s="23">
        <v>80.3</v>
      </c>
      <c r="K120" s="23">
        <v>66.599999999999994</v>
      </c>
    </row>
    <row r="121" spans="6:11" ht="17.05" customHeight="1">
      <c r="F121" s="25" t="s">
        <v>174</v>
      </c>
      <c r="G121" s="23">
        <v>53.2</v>
      </c>
      <c r="H121" s="23">
        <v>43.8</v>
      </c>
      <c r="I121" s="23">
        <v>38.5</v>
      </c>
      <c r="J121" s="23">
        <v>57.7</v>
      </c>
      <c r="K121" s="23" t="s">
        <v>19</v>
      </c>
    </row>
    <row r="122" spans="6:11" ht="17.05" customHeight="1">
      <c r="F122" s="25" t="s">
        <v>173</v>
      </c>
      <c r="G122" s="23">
        <v>117.7</v>
      </c>
      <c r="H122" s="23">
        <v>159.5</v>
      </c>
      <c r="I122" s="23" t="s">
        <v>19</v>
      </c>
      <c r="J122" s="23" t="s">
        <v>19</v>
      </c>
      <c r="K122" s="23" t="s">
        <v>19</v>
      </c>
    </row>
    <row r="123" spans="6:11" ht="17.05" customHeight="1">
      <c r="F123" s="25" t="s">
        <v>82</v>
      </c>
      <c r="G123" s="23">
        <v>54.8</v>
      </c>
      <c r="H123" s="23" t="s">
        <v>19</v>
      </c>
      <c r="I123" s="23" t="s">
        <v>19</v>
      </c>
      <c r="J123" s="23" t="s">
        <v>19</v>
      </c>
      <c r="K123" s="23" t="s">
        <v>19</v>
      </c>
    </row>
    <row r="124" spans="6:11" ht="17.05" customHeight="1">
      <c r="F124" s="25" t="s">
        <v>164</v>
      </c>
      <c r="G124" s="23">
        <v>71.400000000000006</v>
      </c>
      <c r="H124" s="23" t="s">
        <v>19</v>
      </c>
      <c r="I124" s="23" t="s">
        <v>19</v>
      </c>
      <c r="J124" s="23" t="s">
        <v>19</v>
      </c>
      <c r="K124" s="23" t="s">
        <v>19</v>
      </c>
    </row>
    <row r="125" spans="6:11" ht="17.05" customHeight="1">
      <c r="F125" s="28" t="s">
        <v>172</v>
      </c>
      <c r="G125" s="26" t="s">
        <v>16</v>
      </c>
      <c r="H125" s="26" t="s">
        <v>16</v>
      </c>
      <c r="I125" s="26" t="s">
        <v>16</v>
      </c>
      <c r="J125" s="26" t="s">
        <v>16</v>
      </c>
      <c r="K125" s="26" t="s">
        <v>16</v>
      </c>
    </row>
    <row r="126" spans="6:11" ht="17.05" customHeight="1">
      <c r="F126" s="25" t="s">
        <v>171</v>
      </c>
      <c r="G126" s="23">
        <v>55.5</v>
      </c>
      <c r="H126" s="23">
        <v>55.2</v>
      </c>
      <c r="I126" s="23">
        <v>41.9</v>
      </c>
      <c r="J126" s="23">
        <v>55.4</v>
      </c>
      <c r="K126" s="23">
        <v>85</v>
      </c>
    </row>
    <row r="127" spans="6:11" ht="17.05" customHeight="1">
      <c r="F127" s="25" t="s">
        <v>170</v>
      </c>
      <c r="G127" s="23">
        <v>98.7</v>
      </c>
      <c r="H127" s="23">
        <v>90.5</v>
      </c>
      <c r="I127" s="23">
        <v>89.1</v>
      </c>
      <c r="J127" s="23">
        <v>97.5</v>
      </c>
      <c r="K127" s="23">
        <v>71.599999999999994</v>
      </c>
    </row>
    <row r="128" spans="6:11" ht="17.05" customHeight="1">
      <c r="F128" s="25" t="s">
        <v>169</v>
      </c>
      <c r="G128" s="23">
        <v>88.6</v>
      </c>
      <c r="H128" s="23">
        <v>95.1</v>
      </c>
      <c r="I128" s="23">
        <v>64.099999999999994</v>
      </c>
      <c r="J128" s="23">
        <v>80.099999999999994</v>
      </c>
      <c r="K128" s="23">
        <v>90.4</v>
      </c>
    </row>
    <row r="129" spans="6:11" ht="17.05" customHeight="1">
      <c r="F129" s="25" t="s">
        <v>168</v>
      </c>
      <c r="G129" s="23">
        <v>84</v>
      </c>
      <c r="H129" s="23">
        <v>82.4</v>
      </c>
      <c r="I129" s="23">
        <v>88.6</v>
      </c>
      <c r="J129" s="23">
        <v>84.2</v>
      </c>
      <c r="K129" s="23" t="s">
        <v>19</v>
      </c>
    </row>
    <row r="130" spans="6:11" ht="17.05" customHeight="1">
      <c r="F130" s="25" t="s">
        <v>167</v>
      </c>
      <c r="G130" s="23">
        <v>82.7</v>
      </c>
      <c r="H130" s="23">
        <v>139.30000000000001</v>
      </c>
      <c r="I130" s="23">
        <v>51.9</v>
      </c>
      <c r="J130" s="23" t="s">
        <v>19</v>
      </c>
      <c r="K130" s="23" t="s">
        <v>19</v>
      </c>
    </row>
    <row r="131" spans="6:11" ht="17.05" customHeight="1">
      <c r="F131" s="25" t="s">
        <v>166</v>
      </c>
      <c r="G131" s="23">
        <v>83.7</v>
      </c>
      <c r="H131" s="23">
        <v>72</v>
      </c>
      <c r="I131" s="23">
        <v>59.2</v>
      </c>
      <c r="J131" s="23">
        <v>66.400000000000006</v>
      </c>
      <c r="K131" s="23">
        <v>60.6</v>
      </c>
    </row>
    <row r="132" spans="6:11" ht="17.05" customHeight="1">
      <c r="F132" s="25" t="s">
        <v>165</v>
      </c>
      <c r="G132" s="23" t="s">
        <v>19</v>
      </c>
      <c r="H132" s="23">
        <v>102.2</v>
      </c>
      <c r="I132" s="23">
        <v>64.900000000000006</v>
      </c>
      <c r="J132" s="23">
        <v>59.7</v>
      </c>
      <c r="K132" s="23" t="s">
        <v>19</v>
      </c>
    </row>
    <row r="133" spans="6:11" ht="17.05" customHeight="1">
      <c r="F133" s="25" t="s">
        <v>82</v>
      </c>
      <c r="G133" s="23" t="s">
        <v>19</v>
      </c>
      <c r="H133" s="23" t="s">
        <v>19</v>
      </c>
      <c r="I133" s="23" t="s">
        <v>19</v>
      </c>
      <c r="J133" s="23" t="s">
        <v>19</v>
      </c>
      <c r="K133" s="23" t="s">
        <v>109</v>
      </c>
    </row>
    <row r="134" spans="6:11" ht="17.05" customHeight="1">
      <c r="F134" s="25" t="s">
        <v>164</v>
      </c>
      <c r="G134" s="23" t="s">
        <v>19</v>
      </c>
      <c r="H134" s="23" t="s">
        <v>19</v>
      </c>
      <c r="I134" s="23" t="s">
        <v>19</v>
      </c>
      <c r="J134" s="23" t="s">
        <v>19</v>
      </c>
      <c r="K134" s="23" t="s">
        <v>19</v>
      </c>
    </row>
    <row r="135" spans="6:11" ht="17.05" customHeight="1">
      <c r="F135" s="28" t="s">
        <v>163</v>
      </c>
      <c r="G135" s="26" t="s">
        <v>16</v>
      </c>
      <c r="H135" s="26" t="s">
        <v>16</v>
      </c>
      <c r="I135" s="26" t="s">
        <v>16</v>
      </c>
      <c r="J135" s="26" t="s">
        <v>16</v>
      </c>
      <c r="K135" s="26" t="s">
        <v>16</v>
      </c>
    </row>
    <row r="136" spans="6:11" ht="17.05" customHeight="1">
      <c r="F136" s="25" t="s">
        <v>162</v>
      </c>
      <c r="G136" s="23" t="s">
        <v>16</v>
      </c>
      <c r="H136" s="23" t="s">
        <v>16</v>
      </c>
      <c r="I136" s="23" t="s">
        <v>16</v>
      </c>
      <c r="J136" s="23" t="s">
        <v>16</v>
      </c>
      <c r="K136" s="23" t="s">
        <v>16</v>
      </c>
    </row>
    <row r="137" spans="6:11" ht="17.05" customHeight="1">
      <c r="F137" s="30" t="s">
        <v>161</v>
      </c>
      <c r="G137" s="23">
        <v>95.5</v>
      </c>
      <c r="H137" s="23">
        <v>95.2</v>
      </c>
      <c r="I137" s="23">
        <v>75.400000000000006</v>
      </c>
      <c r="J137" s="23">
        <v>82.1</v>
      </c>
      <c r="K137" s="23">
        <v>87.8</v>
      </c>
    </row>
    <row r="138" spans="6:11" ht="17.05" customHeight="1">
      <c r="F138" s="30" t="s">
        <v>160</v>
      </c>
      <c r="G138" s="23">
        <v>75.7</v>
      </c>
      <c r="H138" s="23">
        <v>66.3</v>
      </c>
      <c r="I138" s="23">
        <v>51.9</v>
      </c>
      <c r="J138" s="23">
        <v>63.1</v>
      </c>
      <c r="K138" s="23">
        <v>73.900000000000006</v>
      </c>
    </row>
    <row r="139" spans="6:11" ht="17.05" customHeight="1">
      <c r="F139" s="30" t="s">
        <v>159</v>
      </c>
      <c r="G139" s="23">
        <v>70.900000000000006</v>
      </c>
      <c r="H139" s="23">
        <v>62.4</v>
      </c>
      <c r="I139" s="23">
        <v>57</v>
      </c>
      <c r="J139" s="23">
        <v>61.7</v>
      </c>
      <c r="K139" s="23">
        <v>51.8</v>
      </c>
    </row>
    <row r="140" spans="6:11" ht="17.05" customHeight="1">
      <c r="F140" s="25" t="s">
        <v>158</v>
      </c>
      <c r="G140" s="23">
        <v>96.1</v>
      </c>
      <c r="H140" s="23">
        <v>96.8</v>
      </c>
      <c r="I140" s="23">
        <v>87.1</v>
      </c>
      <c r="J140" s="23">
        <v>87.4</v>
      </c>
      <c r="K140" s="23">
        <v>100.6</v>
      </c>
    </row>
    <row r="141" spans="6:11" ht="17.05" customHeight="1">
      <c r="F141" s="28" t="s">
        <v>157</v>
      </c>
      <c r="G141" s="26" t="s">
        <v>16</v>
      </c>
      <c r="H141" s="26" t="s">
        <v>16</v>
      </c>
      <c r="I141" s="26" t="s">
        <v>16</v>
      </c>
      <c r="J141" s="26" t="s">
        <v>16</v>
      </c>
      <c r="K141" s="26" t="s">
        <v>16</v>
      </c>
    </row>
    <row r="142" spans="6:11" ht="17.05" customHeight="1">
      <c r="F142" s="25" t="s">
        <v>156</v>
      </c>
      <c r="G142" s="23">
        <v>94.2</v>
      </c>
      <c r="H142" s="23">
        <v>87.3</v>
      </c>
      <c r="I142" s="23">
        <v>78.2</v>
      </c>
      <c r="J142" s="23">
        <v>88</v>
      </c>
      <c r="K142" s="23">
        <v>81.900000000000006</v>
      </c>
    </row>
    <row r="143" spans="6:11" ht="17.05" customHeight="1">
      <c r="F143" s="30" t="s">
        <v>155</v>
      </c>
      <c r="G143" s="23">
        <v>105.3</v>
      </c>
      <c r="H143" s="23">
        <v>92.5</v>
      </c>
      <c r="I143" s="23">
        <v>89.4</v>
      </c>
      <c r="J143" s="23">
        <v>98.4</v>
      </c>
      <c r="K143" s="23" t="s">
        <v>19</v>
      </c>
    </row>
    <row r="144" spans="6:11" ht="17.05" customHeight="1">
      <c r="F144" s="30" t="s">
        <v>154</v>
      </c>
      <c r="G144" s="23">
        <v>119.7</v>
      </c>
      <c r="H144" s="23">
        <v>160.69999999999999</v>
      </c>
      <c r="I144" s="23" t="s">
        <v>19</v>
      </c>
      <c r="J144" s="23" t="s">
        <v>19</v>
      </c>
      <c r="K144" s="23" t="s">
        <v>19</v>
      </c>
    </row>
    <row r="145" spans="6:11" ht="17.05" customHeight="1">
      <c r="F145" s="30" t="s">
        <v>153</v>
      </c>
      <c r="G145" s="23">
        <v>98.3</v>
      </c>
      <c r="H145" s="23">
        <v>96.5</v>
      </c>
      <c r="I145" s="23">
        <v>82.9</v>
      </c>
      <c r="J145" s="23">
        <v>92.8</v>
      </c>
      <c r="K145" s="23">
        <v>70</v>
      </c>
    </row>
    <row r="146" spans="6:11" ht="17.05" customHeight="1">
      <c r="F146" s="30" t="s">
        <v>152</v>
      </c>
      <c r="G146" s="23">
        <v>91.4</v>
      </c>
      <c r="H146" s="23">
        <v>99.1</v>
      </c>
      <c r="I146" s="23">
        <v>85.4</v>
      </c>
      <c r="J146" s="23">
        <v>98.3</v>
      </c>
      <c r="K146" s="23" t="s">
        <v>19</v>
      </c>
    </row>
    <row r="147" spans="6:11" ht="17.05" customHeight="1">
      <c r="F147" s="30" t="s">
        <v>151</v>
      </c>
      <c r="G147" s="23">
        <v>98.4</v>
      </c>
      <c r="H147" s="23">
        <v>94.6</v>
      </c>
      <c r="I147" s="23">
        <v>83.1</v>
      </c>
      <c r="J147" s="23">
        <v>107.5</v>
      </c>
      <c r="K147" s="23">
        <v>89.2</v>
      </c>
    </row>
    <row r="148" spans="6:11" ht="17.05" customHeight="1">
      <c r="F148" s="30" t="s">
        <v>150</v>
      </c>
      <c r="G148" s="23">
        <v>89.8</v>
      </c>
      <c r="H148" s="23">
        <v>87.9</v>
      </c>
      <c r="I148" s="23">
        <v>69.5</v>
      </c>
      <c r="J148" s="23">
        <v>111.4</v>
      </c>
      <c r="K148" s="23">
        <v>63.8</v>
      </c>
    </row>
    <row r="149" spans="6:11" ht="17.05" customHeight="1">
      <c r="F149" s="30" t="s">
        <v>149</v>
      </c>
      <c r="G149" s="23">
        <v>97.5</v>
      </c>
      <c r="H149" s="23">
        <v>95.5</v>
      </c>
      <c r="I149" s="23">
        <v>88.9</v>
      </c>
      <c r="J149" s="23">
        <v>91.5</v>
      </c>
      <c r="K149" s="23">
        <v>88.7</v>
      </c>
    </row>
    <row r="150" spans="6:11" ht="17.05" customHeight="1">
      <c r="F150" s="30" t="s">
        <v>148</v>
      </c>
      <c r="G150" s="23">
        <v>99.8</v>
      </c>
      <c r="H150" s="23">
        <v>91.6</v>
      </c>
      <c r="I150" s="23">
        <v>91.1</v>
      </c>
      <c r="J150" s="23">
        <v>97.7</v>
      </c>
      <c r="K150" s="23">
        <v>85.9</v>
      </c>
    </row>
    <row r="151" spans="6:11" ht="17.05" customHeight="1">
      <c r="F151" s="30" t="s">
        <v>147</v>
      </c>
      <c r="G151" s="23">
        <v>102.5</v>
      </c>
      <c r="H151" s="23">
        <v>100.2</v>
      </c>
      <c r="I151" s="23">
        <v>96</v>
      </c>
      <c r="J151" s="23">
        <v>90.6</v>
      </c>
      <c r="K151" s="23">
        <v>96.3</v>
      </c>
    </row>
    <row r="152" spans="6:11" ht="17.05" customHeight="1">
      <c r="F152" s="30" t="s">
        <v>146</v>
      </c>
      <c r="G152" s="23">
        <v>106</v>
      </c>
      <c r="H152" s="23">
        <v>97.4</v>
      </c>
      <c r="I152" s="23">
        <v>96.8</v>
      </c>
      <c r="J152" s="23">
        <v>100.5</v>
      </c>
      <c r="K152" s="23">
        <v>87</v>
      </c>
    </row>
    <row r="153" spans="6:11" ht="17.05" customHeight="1">
      <c r="F153" s="30" t="s">
        <v>145</v>
      </c>
      <c r="G153" s="23">
        <v>99.7</v>
      </c>
      <c r="H153" s="23">
        <v>93.9</v>
      </c>
      <c r="I153" s="23">
        <v>98.5</v>
      </c>
      <c r="J153" s="23">
        <v>129.30000000000001</v>
      </c>
      <c r="K153" s="23" t="s">
        <v>19</v>
      </c>
    </row>
    <row r="154" spans="6:11" ht="17.05" customHeight="1">
      <c r="F154" s="30" t="s">
        <v>144</v>
      </c>
      <c r="G154" s="23">
        <v>99.1</v>
      </c>
      <c r="H154" s="23">
        <v>98.9</v>
      </c>
      <c r="I154" s="23">
        <v>91.6</v>
      </c>
      <c r="J154" s="23">
        <v>97.1</v>
      </c>
      <c r="K154" s="23">
        <v>96.5</v>
      </c>
    </row>
    <row r="155" spans="6:11" ht="17.05" customHeight="1">
      <c r="F155" s="30" t="s">
        <v>143</v>
      </c>
      <c r="G155" s="23">
        <v>110.3</v>
      </c>
      <c r="H155" s="23">
        <v>97.1</v>
      </c>
      <c r="I155" s="23">
        <v>98.6</v>
      </c>
      <c r="J155" s="23">
        <v>147.69999999999999</v>
      </c>
      <c r="K155" s="23" t="s">
        <v>19</v>
      </c>
    </row>
    <row r="156" spans="6:11" ht="17.05" customHeight="1">
      <c r="F156" s="30" t="s">
        <v>82</v>
      </c>
      <c r="G156" s="23">
        <v>79.8</v>
      </c>
      <c r="H156" s="23" t="s">
        <v>19</v>
      </c>
      <c r="I156" s="23" t="s">
        <v>19</v>
      </c>
      <c r="J156" s="23" t="s">
        <v>19</v>
      </c>
      <c r="K156" s="23" t="s">
        <v>19</v>
      </c>
    </row>
    <row r="157" spans="6:11" ht="17.05" customHeight="1">
      <c r="F157" s="25" t="s">
        <v>142</v>
      </c>
      <c r="G157" s="23">
        <v>75.099999999999994</v>
      </c>
      <c r="H157" s="23">
        <v>73.3</v>
      </c>
      <c r="I157" s="23">
        <v>56.2</v>
      </c>
      <c r="J157" s="23">
        <v>63.8</v>
      </c>
      <c r="K157" s="23">
        <v>78.3</v>
      </c>
    </row>
    <row r="158" spans="6:11" ht="17.05" customHeight="1">
      <c r="F158" s="25" t="s">
        <v>141</v>
      </c>
      <c r="G158" s="23">
        <v>86.9</v>
      </c>
      <c r="H158" s="23">
        <v>88.7</v>
      </c>
      <c r="I158" s="23">
        <v>94.8</v>
      </c>
      <c r="J158" s="23">
        <v>54.5</v>
      </c>
      <c r="K158" s="23" t="s">
        <v>19</v>
      </c>
    </row>
    <row r="159" spans="6:11" ht="17.05" customHeight="1">
      <c r="F159" s="28" t="s">
        <v>140</v>
      </c>
      <c r="G159" s="26" t="s">
        <v>16</v>
      </c>
      <c r="H159" s="26" t="s">
        <v>16</v>
      </c>
      <c r="I159" s="26" t="s">
        <v>16</v>
      </c>
      <c r="J159" s="26" t="s">
        <v>16</v>
      </c>
      <c r="K159" s="26" t="s">
        <v>16</v>
      </c>
    </row>
    <row r="160" spans="6:11" ht="17.05" customHeight="1">
      <c r="F160" s="25" t="s">
        <v>133</v>
      </c>
      <c r="G160" s="23">
        <v>87.8</v>
      </c>
      <c r="H160" s="23">
        <v>82.8</v>
      </c>
      <c r="I160" s="23">
        <v>68.400000000000006</v>
      </c>
      <c r="J160" s="23">
        <v>78.900000000000006</v>
      </c>
      <c r="K160" s="23">
        <v>81.400000000000006</v>
      </c>
    </row>
    <row r="161" spans="6:11" ht="17.05" customHeight="1">
      <c r="F161" s="25" t="s">
        <v>132</v>
      </c>
      <c r="G161" s="23">
        <v>96.1</v>
      </c>
      <c r="H161" s="23">
        <v>92.7</v>
      </c>
      <c r="I161" s="23">
        <v>86.2</v>
      </c>
      <c r="J161" s="23">
        <v>106.6</v>
      </c>
      <c r="K161" s="23">
        <v>88</v>
      </c>
    </row>
    <row r="162" spans="6:11" ht="17.05" customHeight="1">
      <c r="F162" s="25" t="s">
        <v>135</v>
      </c>
      <c r="G162" s="23">
        <v>114.5</v>
      </c>
      <c r="H162" s="23">
        <v>104.6</v>
      </c>
      <c r="I162" s="23">
        <v>123.3</v>
      </c>
      <c r="J162" s="23">
        <v>109.4</v>
      </c>
      <c r="K162" s="23">
        <v>100.3</v>
      </c>
    </row>
    <row r="163" spans="6:11" ht="17.05" customHeight="1">
      <c r="F163" s="25" t="s">
        <v>105</v>
      </c>
      <c r="G163" s="23">
        <v>153.30000000000001</v>
      </c>
      <c r="H163" s="23">
        <v>121.6</v>
      </c>
      <c r="I163" s="23">
        <v>147.30000000000001</v>
      </c>
      <c r="J163" s="23">
        <v>149.5</v>
      </c>
      <c r="K163" s="23" t="s">
        <v>19</v>
      </c>
    </row>
    <row r="164" spans="6:11" ht="17.05" customHeight="1">
      <c r="F164" s="25" t="s">
        <v>98</v>
      </c>
      <c r="G164" s="23">
        <v>167.5</v>
      </c>
      <c r="H164" s="23">
        <v>145.69999999999999</v>
      </c>
      <c r="I164" s="23">
        <v>147.1</v>
      </c>
      <c r="J164" s="23">
        <v>100.9</v>
      </c>
      <c r="K164" s="23" t="s">
        <v>19</v>
      </c>
    </row>
    <row r="165" spans="6:11" ht="17.05" customHeight="1">
      <c r="F165" s="25" t="s">
        <v>131</v>
      </c>
      <c r="G165" s="23">
        <v>87.6</v>
      </c>
      <c r="H165" s="23">
        <v>55.6</v>
      </c>
      <c r="I165" s="23">
        <v>46.5</v>
      </c>
      <c r="J165" s="23">
        <v>103.1</v>
      </c>
      <c r="K165" s="23" t="s">
        <v>19</v>
      </c>
    </row>
    <row r="166" spans="6:11" ht="17.05" customHeight="1">
      <c r="F166" s="25" t="s">
        <v>82</v>
      </c>
      <c r="G166" s="23">
        <v>70.8</v>
      </c>
      <c r="H166" s="23">
        <v>74.3</v>
      </c>
      <c r="I166" s="23">
        <v>107.3</v>
      </c>
      <c r="J166" s="23" t="s">
        <v>19</v>
      </c>
      <c r="K166" s="23" t="s">
        <v>19</v>
      </c>
    </row>
    <row r="167" spans="6:11" ht="17.05" customHeight="1">
      <c r="F167" s="28" t="s">
        <v>139</v>
      </c>
      <c r="G167" s="26" t="s">
        <v>16</v>
      </c>
      <c r="H167" s="26" t="s">
        <v>16</v>
      </c>
      <c r="I167" s="26" t="s">
        <v>16</v>
      </c>
      <c r="J167" s="26" t="s">
        <v>16</v>
      </c>
      <c r="K167" s="26" t="s">
        <v>16</v>
      </c>
    </row>
    <row r="168" spans="6:11" ht="17.05" customHeight="1">
      <c r="F168" s="25" t="s">
        <v>133</v>
      </c>
      <c r="G168" s="23">
        <v>89.1</v>
      </c>
      <c r="H168" s="23">
        <v>76.400000000000006</v>
      </c>
      <c r="I168" s="23">
        <v>67.599999999999994</v>
      </c>
      <c r="J168" s="23">
        <v>79</v>
      </c>
      <c r="K168" s="23">
        <v>74.099999999999994</v>
      </c>
    </row>
    <row r="169" spans="6:11" ht="17.05" customHeight="1">
      <c r="F169" s="25" t="s">
        <v>132</v>
      </c>
      <c r="G169" s="23">
        <v>93</v>
      </c>
      <c r="H169" s="23">
        <v>87.9</v>
      </c>
      <c r="I169" s="23">
        <v>81.8</v>
      </c>
      <c r="J169" s="23">
        <v>96.1</v>
      </c>
      <c r="K169" s="23">
        <v>83</v>
      </c>
    </row>
    <row r="170" spans="6:11" ht="17.05" customHeight="1">
      <c r="F170" s="25" t="s">
        <v>135</v>
      </c>
      <c r="G170" s="23">
        <v>77.3</v>
      </c>
      <c r="H170" s="23">
        <v>90.7</v>
      </c>
      <c r="I170" s="23" t="s">
        <v>19</v>
      </c>
      <c r="J170" s="23" t="s">
        <v>19</v>
      </c>
      <c r="K170" s="23" t="s">
        <v>19</v>
      </c>
    </row>
    <row r="171" spans="6:11" ht="17.05" customHeight="1">
      <c r="F171" s="25" t="s">
        <v>105</v>
      </c>
      <c r="G171" s="23">
        <v>153.30000000000001</v>
      </c>
      <c r="H171" s="23">
        <v>121.4</v>
      </c>
      <c r="I171" s="23">
        <v>147.30000000000001</v>
      </c>
      <c r="J171" s="23">
        <v>150.9</v>
      </c>
      <c r="K171" s="23" t="s">
        <v>19</v>
      </c>
    </row>
    <row r="172" spans="6:11" ht="17.05" customHeight="1">
      <c r="F172" s="25" t="s">
        <v>131</v>
      </c>
      <c r="G172" s="23">
        <v>49.3</v>
      </c>
      <c r="H172" s="23">
        <v>49.1</v>
      </c>
      <c r="I172" s="23">
        <v>39.299999999999997</v>
      </c>
      <c r="J172" s="23" t="s">
        <v>19</v>
      </c>
      <c r="K172" s="23" t="s">
        <v>19</v>
      </c>
    </row>
    <row r="173" spans="6:11" ht="17.05" customHeight="1">
      <c r="F173" s="25" t="s">
        <v>82</v>
      </c>
      <c r="G173" s="23">
        <v>40</v>
      </c>
      <c r="H173" s="23" t="s">
        <v>19</v>
      </c>
      <c r="I173" s="23" t="s">
        <v>19</v>
      </c>
      <c r="J173" s="23" t="s">
        <v>109</v>
      </c>
      <c r="K173" s="23" t="s">
        <v>19</v>
      </c>
    </row>
    <row r="174" spans="6:11" ht="17.05" customHeight="1">
      <c r="F174" s="28" t="s">
        <v>138</v>
      </c>
      <c r="G174" s="26" t="s">
        <v>16</v>
      </c>
      <c r="H174" s="26" t="s">
        <v>16</v>
      </c>
      <c r="I174" s="26" t="s">
        <v>16</v>
      </c>
      <c r="J174" s="26" t="s">
        <v>16</v>
      </c>
      <c r="K174" s="26" t="s">
        <v>16</v>
      </c>
    </row>
    <row r="175" spans="6:11" ht="17.05" customHeight="1">
      <c r="F175" s="25" t="s">
        <v>133</v>
      </c>
      <c r="G175" s="23">
        <v>74.400000000000006</v>
      </c>
      <c r="H175" s="23">
        <v>71.400000000000006</v>
      </c>
      <c r="I175" s="23">
        <v>58.1</v>
      </c>
      <c r="J175" s="23">
        <v>75.400000000000006</v>
      </c>
      <c r="K175" s="23">
        <v>60.6</v>
      </c>
    </row>
    <row r="176" spans="6:11" ht="17.05" customHeight="1">
      <c r="F176" s="25" t="s">
        <v>132</v>
      </c>
      <c r="G176" s="23">
        <v>93.1</v>
      </c>
      <c r="H176" s="23">
        <v>88.4</v>
      </c>
      <c r="I176" s="23">
        <v>81.8</v>
      </c>
      <c r="J176" s="23">
        <v>93.2</v>
      </c>
      <c r="K176" s="23">
        <v>85.6</v>
      </c>
    </row>
    <row r="177" spans="6:11" ht="17.05" customHeight="1">
      <c r="F177" s="25" t="s">
        <v>135</v>
      </c>
      <c r="G177" s="23">
        <v>75</v>
      </c>
      <c r="H177" s="23">
        <v>71.2</v>
      </c>
      <c r="I177" s="23" t="s">
        <v>109</v>
      </c>
      <c r="J177" s="23" t="s">
        <v>109</v>
      </c>
      <c r="K177" s="23" t="s">
        <v>109</v>
      </c>
    </row>
    <row r="178" spans="6:11" ht="17.05" customHeight="1">
      <c r="F178" s="25" t="s">
        <v>105</v>
      </c>
      <c r="G178" s="23">
        <v>153.80000000000001</v>
      </c>
      <c r="H178" s="23">
        <v>123.6</v>
      </c>
      <c r="I178" s="23">
        <v>147.30000000000001</v>
      </c>
      <c r="J178" s="23">
        <v>150.9</v>
      </c>
      <c r="K178" s="23" t="s">
        <v>19</v>
      </c>
    </row>
    <row r="179" spans="6:11" ht="17.05" customHeight="1">
      <c r="F179" s="25" t="s">
        <v>131</v>
      </c>
      <c r="G179" s="23">
        <v>31.3</v>
      </c>
      <c r="H179" s="23">
        <v>32.5</v>
      </c>
      <c r="I179" s="23" t="s">
        <v>19</v>
      </c>
      <c r="J179" s="23" t="s">
        <v>19</v>
      </c>
      <c r="K179" s="23" t="s">
        <v>109</v>
      </c>
    </row>
    <row r="180" spans="6:11" ht="17.05" customHeight="1">
      <c r="F180" s="25" t="s">
        <v>82</v>
      </c>
      <c r="G180" s="23">
        <v>34.799999999999997</v>
      </c>
      <c r="H180" s="23" t="s">
        <v>19</v>
      </c>
      <c r="I180" s="23" t="s">
        <v>109</v>
      </c>
      <c r="J180" s="23" t="s">
        <v>109</v>
      </c>
      <c r="K180" s="23" t="s">
        <v>109</v>
      </c>
    </row>
    <row r="181" spans="6:11" ht="17.05" customHeight="1">
      <c r="F181" s="28" t="s">
        <v>137</v>
      </c>
      <c r="G181" s="26" t="s">
        <v>16</v>
      </c>
      <c r="H181" s="26" t="s">
        <v>16</v>
      </c>
      <c r="I181" s="26" t="s">
        <v>16</v>
      </c>
      <c r="J181" s="26" t="s">
        <v>16</v>
      </c>
      <c r="K181" s="26" t="s">
        <v>16</v>
      </c>
    </row>
    <row r="182" spans="6:11" ht="17.05" customHeight="1">
      <c r="F182" s="25" t="s">
        <v>133</v>
      </c>
      <c r="G182" s="23">
        <v>91.1</v>
      </c>
      <c r="H182" s="23">
        <v>81.3</v>
      </c>
      <c r="I182" s="23">
        <v>71.2</v>
      </c>
      <c r="J182" s="23">
        <v>79.7</v>
      </c>
      <c r="K182" s="23">
        <v>78.900000000000006</v>
      </c>
    </row>
    <row r="183" spans="6:11" ht="17.05" customHeight="1">
      <c r="F183" s="25" t="s">
        <v>132</v>
      </c>
      <c r="G183" s="23">
        <v>122.8</v>
      </c>
      <c r="H183" s="23">
        <v>135.9</v>
      </c>
      <c r="I183" s="23" t="s">
        <v>19</v>
      </c>
      <c r="J183" s="23" t="s">
        <v>19</v>
      </c>
      <c r="K183" s="23" t="s">
        <v>19</v>
      </c>
    </row>
    <row r="184" spans="6:11" ht="17.05" customHeight="1">
      <c r="F184" s="25" t="s">
        <v>98</v>
      </c>
      <c r="G184" s="23">
        <v>167.5</v>
      </c>
      <c r="H184" s="23">
        <v>145.69999999999999</v>
      </c>
      <c r="I184" s="23">
        <v>147.1</v>
      </c>
      <c r="J184" s="23">
        <v>100.9</v>
      </c>
      <c r="K184" s="23" t="s">
        <v>19</v>
      </c>
    </row>
    <row r="185" spans="6:11" ht="17.05" customHeight="1">
      <c r="F185" s="28" t="s">
        <v>136</v>
      </c>
      <c r="G185" s="26" t="s">
        <v>16</v>
      </c>
      <c r="H185" s="26" t="s">
        <v>16</v>
      </c>
      <c r="I185" s="26" t="s">
        <v>16</v>
      </c>
      <c r="J185" s="26" t="s">
        <v>16</v>
      </c>
      <c r="K185" s="26" t="s">
        <v>16</v>
      </c>
    </row>
    <row r="186" spans="6:11" ht="17.05" customHeight="1">
      <c r="F186" s="25" t="s">
        <v>133</v>
      </c>
      <c r="G186" s="23">
        <v>80.900000000000006</v>
      </c>
      <c r="H186" s="23">
        <v>67.599999999999994</v>
      </c>
      <c r="I186" s="23">
        <v>60.7</v>
      </c>
      <c r="J186" s="23">
        <v>76.8</v>
      </c>
      <c r="K186" s="23">
        <v>71.099999999999994</v>
      </c>
    </row>
    <row r="187" spans="6:11" ht="17.05" customHeight="1">
      <c r="F187" s="25" t="s">
        <v>132</v>
      </c>
      <c r="G187" s="23">
        <v>101.8</v>
      </c>
      <c r="H187" s="23">
        <v>107.2</v>
      </c>
      <c r="I187" s="23">
        <v>88.8</v>
      </c>
      <c r="J187" s="23">
        <v>110.7</v>
      </c>
      <c r="K187" s="23">
        <v>91.9</v>
      </c>
    </row>
    <row r="188" spans="6:11" ht="17.05" customHeight="1">
      <c r="F188" s="25" t="s">
        <v>135</v>
      </c>
      <c r="G188" s="23">
        <v>76</v>
      </c>
      <c r="H188" s="23">
        <v>110.7</v>
      </c>
      <c r="I188" s="23" t="s">
        <v>19</v>
      </c>
      <c r="J188" s="23" t="s">
        <v>19</v>
      </c>
      <c r="K188" s="23" t="s">
        <v>19</v>
      </c>
    </row>
    <row r="189" spans="6:11" ht="17.05" customHeight="1">
      <c r="F189" s="25" t="s">
        <v>105</v>
      </c>
      <c r="G189" s="23">
        <v>161</v>
      </c>
      <c r="H189" s="23">
        <v>130.80000000000001</v>
      </c>
      <c r="I189" s="23" t="s">
        <v>19</v>
      </c>
      <c r="J189" s="23">
        <v>125.4</v>
      </c>
      <c r="K189" s="23" t="s">
        <v>19</v>
      </c>
    </row>
    <row r="190" spans="6:11" ht="17.05" customHeight="1">
      <c r="F190" s="25" t="s">
        <v>131</v>
      </c>
      <c r="G190" s="23">
        <v>47.1</v>
      </c>
      <c r="H190" s="23">
        <v>56.3</v>
      </c>
      <c r="I190" s="23" t="s">
        <v>19</v>
      </c>
      <c r="J190" s="23" t="s">
        <v>19</v>
      </c>
      <c r="K190" s="23" t="s">
        <v>109</v>
      </c>
    </row>
    <row r="191" spans="6:11" ht="17.05" customHeight="1">
      <c r="F191" s="28" t="s">
        <v>134</v>
      </c>
      <c r="G191" s="26" t="s">
        <v>16</v>
      </c>
      <c r="H191" s="26" t="s">
        <v>16</v>
      </c>
      <c r="I191" s="26" t="s">
        <v>16</v>
      </c>
      <c r="J191" s="26" t="s">
        <v>16</v>
      </c>
      <c r="K191" s="26" t="s">
        <v>16</v>
      </c>
    </row>
    <row r="192" spans="6:11" ht="17.05" customHeight="1">
      <c r="F192" s="25" t="s">
        <v>133</v>
      </c>
      <c r="G192" s="23">
        <v>100.7</v>
      </c>
      <c r="H192" s="23">
        <v>94.4</v>
      </c>
      <c r="I192" s="23">
        <v>115.2</v>
      </c>
      <c r="J192" s="23">
        <v>99.5</v>
      </c>
      <c r="K192" s="23">
        <v>110.9</v>
      </c>
    </row>
    <row r="193" spans="6:11" ht="17.05" customHeight="1">
      <c r="F193" s="25" t="s">
        <v>132</v>
      </c>
      <c r="G193" s="23">
        <v>120.8</v>
      </c>
      <c r="H193" s="23">
        <v>121.7</v>
      </c>
      <c r="I193" s="23">
        <v>124.8</v>
      </c>
      <c r="J193" s="23">
        <v>119.5</v>
      </c>
      <c r="K193" s="23">
        <v>129.69999999999999</v>
      </c>
    </row>
    <row r="194" spans="6:11" ht="17.05" customHeight="1">
      <c r="F194" s="25" t="s">
        <v>131</v>
      </c>
      <c r="G194" s="23">
        <v>97</v>
      </c>
      <c r="H194" s="23">
        <v>65.099999999999994</v>
      </c>
      <c r="I194" s="23" t="s">
        <v>19</v>
      </c>
      <c r="J194" s="23">
        <v>72.8</v>
      </c>
      <c r="K194" s="23" t="s">
        <v>19</v>
      </c>
    </row>
    <row r="195" spans="6:11" ht="17.05" customHeight="1">
      <c r="F195" s="28" t="s">
        <v>130</v>
      </c>
      <c r="G195" s="26" t="s">
        <v>16</v>
      </c>
      <c r="H195" s="26" t="s">
        <v>16</v>
      </c>
      <c r="I195" s="26" t="s">
        <v>16</v>
      </c>
      <c r="J195" s="26" t="s">
        <v>16</v>
      </c>
      <c r="K195" s="26" t="s">
        <v>16</v>
      </c>
    </row>
    <row r="196" spans="6:11" ht="17.05" customHeight="1">
      <c r="F196" s="25" t="s">
        <v>129</v>
      </c>
      <c r="G196" s="23">
        <v>89.7</v>
      </c>
      <c r="H196" s="23">
        <v>84.3</v>
      </c>
      <c r="I196" s="23">
        <v>73.7</v>
      </c>
      <c r="J196" s="23">
        <v>82.9</v>
      </c>
      <c r="K196" s="23">
        <v>81.5</v>
      </c>
    </row>
    <row r="197" spans="6:11" ht="17.05" customHeight="1">
      <c r="F197" s="25" t="s">
        <v>128</v>
      </c>
      <c r="G197" s="23">
        <v>93.4</v>
      </c>
      <c r="H197" s="23">
        <v>84.6</v>
      </c>
      <c r="I197" s="23">
        <v>72.7</v>
      </c>
      <c r="J197" s="23">
        <v>81</v>
      </c>
      <c r="K197" s="23">
        <v>80.099999999999994</v>
      </c>
    </row>
    <row r="198" spans="6:11" ht="17.05" customHeight="1">
      <c r="F198" s="25" t="s">
        <v>127</v>
      </c>
      <c r="G198" s="23">
        <v>91.4</v>
      </c>
      <c r="H198" s="23">
        <v>86.1</v>
      </c>
      <c r="I198" s="23">
        <v>73.3</v>
      </c>
      <c r="J198" s="23">
        <v>83.9</v>
      </c>
      <c r="K198" s="23">
        <v>84</v>
      </c>
    </row>
    <row r="199" spans="6:11" ht="17.05" customHeight="1">
      <c r="F199" s="25" t="s">
        <v>126</v>
      </c>
      <c r="G199" s="23">
        <v>106.6</v>
      </c>
      <c r="H199" s="23">
        <v>104.1</v>
      </c>
      <c r="I199" s="23">
        <v>111.9</v>
      </c>
      <c r="J199" s="23">
        <v>101.5</v>
      </c>
      <c r="K199" s="23">
        <v>115.5</v>
      </c>
    </row>
    <row r="200" spans="6:11" ht="17.05" customHeight="1">
      <c r="F200" s="25" t="s">
        <v>125</v>
      </c>
      <c r="G200" s="23">
        <v>75.099999999999994</v>
      </c>
      <c r="H200" s="23">
        <v>51.7</v>
      </c>
      <c r="I200" s="23">
        <v>40.1</v>
      </c>
      <c r="J200" s="23">
        <v>127.6</v>
      </c>
      <c r="K200" s="23" t="s">
        <v>19</v>
      </c>
    </row>
    <row r="201" spans="6:11" ht="17.05" customHeight="1">
      <c r="F201" s="25" t="s">
        <v>124</v>
      </c>
      <c r="G201" s="23">
        <v>110.9</v>
      </c>
      <c r="H201" s="23">
        <v>109.7</v>
      </c>
      <c r="I201" s="23">
        <v>115.4</v>
      </c>
      <c r="J201" s="23">
        <v>100.5</v>
      </c>
      <c r="K201" s="23">
        <v>101.3</v>
      </c>
    </row>
    <row r="202" spans="6:11" ht="17.05" customHeight="1">
      <c r="F202" s="28" t="s">
        <v>123</v>
      </c>
      <c r="G202" s="26" t="s">
        <v>16</v>
      </c>
      <c r="H202" s="26" t="s">
        <v>16</v>
      </c>
      <c r="I202" s="26" t="s">
        <v>16</v>
      </c>
      <c r="J202" s="26" t="s">
        <v>16</v>
      </c>
      <c r="K202" s="26" t="s">
        <v>16</v>
      </c>
    </row>
    <row r="203" spans="6:11" ht="17.05" customHeight="1">
      <c r="F203" s="25" t="s">
        <v>122</v>
      </c>
      <c r="G203" s="23" t="s">
        <v>19</v>
      </c>
      <c r="H203" s="23">
        <v>16</v>
      </c>
      <c r="I203" s="23">
        <v>20.3</v>
      </c>
      <c r="J203" s="23">
        <v>40.200000000000003</v>
      </c>
      <c r="K203" s="23" t="s">
        <v>19</v>
      </c>
    </row>
    <row r="204" spans="6:11" ht="17.05" customHeight="1">
      <c r="F204" s="25" t="s">
        <v>113</v>
      </c>
      <c r="G204" s="23">
        <v>43.8</v>
      </c>
      <c r="H204" s="23">
        <v>47.7</v>
      </c>
      <c r="I204" s="23">
        <v>43.7</v>
      </c>
      <c r="J204" s="23">
        <v>48</v>
      </c>
      <c r="K204" s="23">
        <v>61.7</v>
      </c>
    </row>
    <row r="205" spans="6:11" ht="17.05" customHeight="1">
      <c r="F205" s="25" t="s">
        <v>118</v>
      </c>
      <c r="G205" s="23">
        <v>96.8</v>
      </c>
      <c r="H205" s="23">
        <v>80.8</v>
      </c>
      <c r="I205" s="23">
        <v>87.2</v>
      </c>
      <c r="J205" s="23">
        <v>97.8</v>
      </c>
      <c r="K205" s="23">
        <v>77.2</v>
      </c>
    </row>
    <row r="206" spans="6:11" ht="17.05" customHeight="1">
      <c r="F206" s="31" t="s">
        <v>117</v>
      </c>
      <c r="G206" s="23">
        <v>92.9</v>
      </c>
      <c r="H206" s="23">
        <v>90.1</v>
      </c>
      <c r="I206" s="23">
        <v>86.3</v>
      </c>
      <c r="J206" s="23">
        <v>87.7</v>
      </c>
      <c r="K206" s="23">
        <v>89.6</v>
      </c>
    </row>
    <row r="207" spans="6:11" ht="17.05" customHeight="1">
      <c r="F207" s="28" t="s">
        <v>121</v>
      </c>
      <c r="G207" s="26" t="s">
        <v>16</v>
      </c>
      <c r="H207" s="26" t="s">
        <v>16</v>
      </c>
      <c r="I207" s="26" t="s">
        <v>16</v>
      </c>
      <c r="J207" s="26" t="s">
        <v>16</v>
      </c>
      <c r="K207" s="26" t="s">
        <v>16</v>
      </c>
    </row>
    <row r="208" spans="6:11" ht="17.05" customHeight="1">
      <c r="F208" s="25" t="s">
        <v>120</v>
      </c>
      <c r="G208" s="23">
        <v>30.1</v>
      </c>
      <c r="H208" s="23">
        <v>26.1</v>
      </c>
      <c r="I208" s="23">
        <v>10.6</v>
      </c>
      <c r="J208" s="23" t="s">
        <v>19</v>
      </c>
      <c r="K208" s="23">
        <v>81</v>
      </c>
    </row>
    <row r="209" spans="6:11" ht="17.05" customHeight="1">
      <c r="F209" s="25" t="s">
        <v>113</v>
      </c>
      <c r="G209" s="23">
        <v>67.099999999999994</v>
      </c>
      <c r="H209" s="23">
        <v>46.4</v>
      </c>
      <c r="I209" s="23">
        <v>39.299999999999997</v>
      </c>
      <c r="J209" s="23">
        <v>35.200000000000003</v>
      </c>
      <c r="K209" s="23">
        <v>59.8</v>
      </c>
    </row>
    <row r="210" spans="6:11" ht="17.05" customHeight="1">
      <c r="F210" s="25" t="s">
        <v>118</v>
      </c>
      <c r="G210" s="23">
        <v>105</v>
      </c>
      <c r="H210" s="23">
        <v>89.1</v>
      </c>
      <c r="I210" s="23">
        <v>87.9</v>
      </c>
      <c r="J210" s="23">
        <v>88.5</v>
      </c>
      <c r="K210" s="23">
        <v>76.7</v>
      </c>
    </row>
    <row r="211" spans="6:11" ht="17.05" customHeight="1">
      <c r="F211" s="31" t="s">
        <v>117</v>
      </c>
      <c r="G211" s="23">
        <v>101.6</v>
      </c>
      <c r="H211" s="23">
        <v>97.2</v>
      </c>
      <c r="I211" s="23">
        <v>89</v>
      </c>
      <c r="J211" s="23">
        <v>92.8</v>
      </c>
      <c r="K211" s="23">
        <v>91.2</v>
      </c>
    </row>
    <row r="212" spans="6:11" ht="17.05" customHeight="1">
      <c r="F212" s="28" t="s">
        <v>119</v>
      </c>
      <c r="G212" s="26" t="s">
        <v>16</v>
      </c>
      <c r="H212" s="26" t="s">
        <v>16</v>
      </c>
      <c r="I212" s="26" t="s">
        <v>16</v>
      </c>
      <c r="J212" s="26" t="s">
        <v>16</v>
      </c>
      <c r="K212" s="26" t="s">
        <v>16</v>
      </c>
    </row>
    <row r="213" spans="6:11" ht="17.05" customHeight="1">
      <c r="F213" s="25" t="s">
        <v>114</v>
      </c>
      <c r="G213" s="23" t="s">
        <v>19</v>
      </c>
      <c r="H213" s="23" t="s">
        <v>19</v>
      </c>
      <c r="I213" s="23" t="s">
        <v>19</v>
      </c>
      <c r="J213" s="23" t="s">
        <v>19</v>
      </c>
      <c r="K213" s="23" t="s">
        <v>19</v>
      </c>
    </row>
    <row r="214" spans="6:11" ht="17.05" customHeight="1">
      <c r="F214" s="25" t="s">
        <v>113</v>
      </c>
      <c r="G214" s="23">
        <v>60.3</v>
      </c>
      <c r="H214" s="23">
        <v>53</v>
      </c>
      <c r="I214" s="23">
        <v>32.9</v>
      </c>
      <c r="J214" s="23">
        <v>46.7</v>
      </c>
      <c r="K214" s="23">
        <v>38.799999999999997</v>
      </c>
    </row>
    <row r="215" spans="6:11" ht="17.05" customHeight="1">
      <c r="F215" s="25" t="s">
        <v>118</v>
      </c>
      <c r="G215" s="23">
        <v>95.1</v>
      </c>
      <c r="H215" s="23">
        <v>83.8</v>
      </c>
      <c r="I215" s="23">
        <v>77.400000000000006</v>
      </c>
      <c r="J215" s="23">
        <v>85.1</v>
      </c>
      <c r="K215" s="23">
        <v>90.3</v>
      </c>
    </row>
    <row r="216" spans="6:11" ht="17.05" customHeight="1">
      <c r="F216" s="31" t="s">
        <v>117</v>
      </c>
      <c r="G216" s="23">
        <v>95</v>
      </c>
      <c r="H216" s="23">
        <v>92.9</v>
      </c>
      <c r="I216" s="23">
        <v>79.400000000000006</v>
      </c>
      <c r="J216" s="23">
        <v>85.6</v>
      </c>
      <c r="K216" s="23">
        <v>90.4</v>
      </c>
    </row>
    <row r="217" spans="6:11" ht="17.05" customHeight="1">
      <c r="F217" s="31" t="s">
        <v>116</v>
      </c>
      <c r="G217" s="23">
        <v>12.5</v>
      </c>
      <c r="H217" s="23" t="s">
        <v>19</v>
      </c>
      <c r="I217" s="23" t="s">
        <v>19</v>
      </c>
      <c r="J217" s="23" t="s">
        <v>19</v>
      </c>
      <c r="K217" s="23" t="s">
        <v>19</v>
      </c>
    </row>
    <row r="218" spans="6:11" ht="17.05" customHeight="1">
      <c r="F218" s="28" t="s">
        <v>115</v>
      </c>
      <c r="G218" s="26" t="s">
        <v>16</v>
      </c>
      <c r="H218" s="26" t="s">
        <v>16</v>
      </c>
      <c r="I218" s="26" t="s">
        <v>16</v>
      </c>
      <c r="J218" s="26" t="s">
        <v>16</v>
      </c>
      <c r="K218" s="26" t="s">
        <v>16</v>
      </c>
    </row>
    <row r="219" spans="6:11" ht="17.05" customHeight="1">
      <c r="F219" s="25" t="s">
        <v>114</v>
      </c>
      <c r="G219" s="23">
        <v>57.6</v>
      </c>
      <c r="H219" s="23">
        <v>53.4</v>
      </c>
      <c r="I219" s="23">
        <v>39.4</v>
      </c>
      <c r="J219" s="23">
        <v>48.9</v>
      </c>
      <c r="K219" s="23">
        <v>59</v>
      </c>
    </row>
    <row r="220" spans="6:11" ht="17.05" customHeight="1">
      <c r="F220" s="25" t="s">
        <v>113</v>
      </c>
      <c r="G220" s="23">
        <v>93.1</v>
      </c>
      <c r="H220" s="23">
        <v>81.2</v>
      </c>
      <c r="I220" s="23">
        <v>73.3</v>
      </c>
      <c r="J220" s="23">
        <v>86.2</v>
      </c>
      <c r="K220" s="23">
        <v>90.9</v>
      </c>
    </row>
    <row r="221" spans="6:11" ht="17.05" customHeight="1">
      <c r="F221" s="25" t="s">
        <v>112</v>
      </c>
      <c r="G221" s="23">
        <v>160.69999999999999</v>
      </c>
      <c r="H221" s="23">
        <v>155.19999999999999</v>
      </c>
      <c r="I221" s="23">
        <v>154</v>
      </c>
      <c r="J221" s="23">
        <v>102.7</v>
      </c>
      <c r="K221" s="23" t="s">
        <v>19</v>
      </c>
    </row>
    <row r="222" spans="6:11" ht="17.05" customHeight="1">
      <c r="F222" s="31" t="s">
        <v>111</v>
      </c>
      <c r="G222" s="23">
        <v>137.30000000000001</v>
      </c>
      <c r="H222" s="23">
        <v>150.30000000000001</v>
      </c>
      <c r="I222" s="23">
        <v>88.8</v>
      </c>
      <c r="J222" s="23">
        <v>100.7</v>
      </c>
      <c r="K222" s="23" t="s">
        <v>19</v>
      </c>
    </row>
    <row r="223" spans="6:11" ht="17.05" customHeight="1">
      <c r="F223" s="31" t="s">
        <v>110</v>
      </c>
      <c r="G223" s="23" t="s">
        <v>109</v>
      </c>
      <c r="H223" s="23" t="s">
        <v>109</v>
      </c>
      <c r="I223" s="23" t="s">
        <v>109</v>
      </c>
      <c r="J223" s="23" t="s">
        <v>109</v>
      </c>
      <c r="K223" s="23" t="s">
        <v>109</v>
      </c>
    </row>
    <row r="224" spans="6:11" ht="17.05" customHeight="1">
      <c r="F224" s="28" t="s">
        <v>108</v>
      </c>
      <c r="G224" s="26" t="s">
        <v>16</v>
      </c>
      <c r="H224" s="26" t="s">
        <v>16</v>
      </c>
      <c r="I224" s="26" t="s">
        <v>16</v>
      </c>
      <c r="J224" s="26" t="s">
        <v>16</v>
      </c>
      <c r="K224" s="26" t="s">
        <v>16</v>
      </c>
    </row>
    <row r="225" spans="6:11" ht="17.05" customHeight="1">
      <c r="F225" s="25" t="s">
        <v>100</v>
      </c>
      <c r="G225" s="23">
        <v>87.1</v>
      </c>
      <c r="H225" s="23">
        <v>70.400000000000006</v>
      </c>
      <c r="I225" s="23">
        <v>75.400000000000006</v>
      </c>
      <c r="J225" s="23">
        <v>85.4</v>
      </c>
      <c r="K225" s="23">
        <v>69.8</v>
      </c>
    </row>
    <row r="226" spans="6:11" ht="17.05" customHeight="1">
      <c r="F226" s="25" t="s">
        <v>107</v>
      </c>
      <c r="G226" s="23">
        <v>73.5</v>
      </c>
      <c r="H226" s="23">
        <v>73.5</v>
      </c>
      <c r="I226" s="23">
        <v>69.400000000000006</v>
      </c>
      <c r="J226" s="23">
        <v>59.1</v>
      </c>
      <c r="K226" s="23" t="s">
        <v>19</v>
      </c>
    </row>
    <row r="227" spans="6:11" ht="17.05" customHeight="1">
      <c r="F227" s="25" t="s">
        <v>106</v>
      </c>
      <c r="G227" s="23">
        <v>80.2</v>
      </c>
      <c r="H227" s="23">
        <v>68.099999999999994</v>
      </c>
      <c r="I227" s="23">
        <v>64</v>
      </c>
      <c r="J227" s="23">
        <v>88.1</v>
      </c>
      <c r="K227" s="23">
        <v>82.2</v>
      </c>
    </row>
    <row r="228" spans="6:11" ht="17.05" customHeight="1">
      <c r="F228" s="25" t="s">
        <v>105</v>
      </c>
      <c r="G228" s="23">
        <v>153.30000000000001</v>
      </c>
      <c r="H228" s="23">
        <v>121.4</v>
      </c>
      <c r="I228" s="23">
        <v>147.30000000000001</v>
      </c>
      <c r="J228" s="23">
        <v>150.9</v>
      </c>
      <c r="K228" s="23" t="s">
        <v>19</v>
      </c>
    </row>
    <row r="229" spans="6:11" ht="17.05" customHeight="1">
      <c r="F229" s="25" t="s">
        <v>104</v>
      </c>
      <c r="G229" s="23">
        <v>97.6</v>
      </c>
      <c r="H229" s="23">
        <v>100.1</v>
      </c>
      <c r="I229" s="23">
        <v>120.3</v>
      </c>
      <c r="J229" s="23">
        <v>108.2</v>
      </c>
      <c r="K229" s="23">
        <v>94.1</v>
      </c>
    </row>
    <row r="230" spans="6:11" ht="17.05" customHeight="1">
      <c r="F230" s="25" t="s">
        <v>103</v>
      </c>
      <c r="G230" s="23">
        <v>89.9</v>
      </c>
      <c r="H230" s="23">
        <v>81.3</v>
      </c>
      <c r="I230" s="23">
        <v>71.7</v>
      </c>
      <c r="J230" s="23">
        <v>82</v>
      </c>
      <c r="K230" s="23">
        <v>79.3</v>
      </c>
    </row>
    <row r="231" spans="6:11" ht="17.05" customHeight="1">
      <c r="F231" s="25" t="s">
        <v>82</v>
      </c>
      <c r="G231" s="23">
        <v>117.3</v>
      </c>
      <c r="H231" s="23">
        <v>112.2</v>
      </c>
      <c r="I231" s="23" t="s">
        <v>19</v>
      </c>
      <c r="J231" s="23" t="s">
        <v>19</v>
      </c>
      <c r="K231" s="23" t="s">
        <v>19</v>
      </c>
    </row>
    <row r="232" spans="6:11" ht="17.05" customHeight="1">
      <c r="F232" s="28" t="s">
        <v>102</v>
      </c>
      <c r="G232" s="26" t="s">
        <v>16</v>
      </c>
      <c r="H232" s="26" t="s">
        <v>16</v>
      </c>
      <c r="I232" s="26" t="s">
        <v>16</v>
      </c>
      <c r="J232" s="26" t="s">
        <v>16</v>
      </c>
      <c r="K232" s="26" t="s">
        <v>16</v>
      </c>
    </row>
    <row r="233" spans="6:11" ht="17.05" customHeight="1">
      <c r="F233" s="25" t="s">
        <v>101</v>
      </c>
      <c r="G233" s="23">
        <v>80.8</v>
      </c>
      <c r="H233" s="23">
        <v>69.3</v>
      </c>
      <c r="I233" s="23">
        <v>75.7</v>
      </c>
      <c r="J233" s="23">
        <v>63.1</v>
      </c>
      <c r="K233" s="23" t="s">
        <v>19</v>
      </c>
    </row>
    <row r="234" spans="6:11" ht="17.05" customHeight="1">
      <c r="F234" s="25" t="s">
        <v>100</v>
      </c>
      <c r="G234" s="23">
        <v>84.4</v>
      </c>
      <c r="H234" s="23">
        <v>73.2</v>
      </c>
      <c r="I234" s="23">
        <v>60</v>
      </c>
      <c r="J234" s="23">
        <v>84.6</v>
      </c>
      <c r="K234" s="23">
        <v>76.900000000000006</v>
      </c>
    </row>
    <row r="235" spans="6:11" ht="17.05" customHeight="1">
      <c r="F235" s="25" t="s">
        <v>99</v>
      </c>
      <c r="G235" s="23">
        <v>87.7</v>
      </c>
      <c r="H235" s="23">
        <v>84.4</v>
      </c>
      <c r="I235" s="23">
        <v>65.3</v>
      </c>
      <c r="J235" s="23">
        <v>65.599999999999994</v>
      </c>
      <c r="K235" s="23">
        <v>61.8</v>
      </c>
    </row>
    <row r="236" spans="6:11" ht="17.05" customHeight="1">
      <c r="F236" s="25" t="s">
        <v>98</v>
      </c>
      <c r="G236" s="23">
        <v>167.5</v>
      </c>
      <c r="H236" s="23">
        <v>145.69999999999999</v>
      </c>
      <c r="I236" s="23">
        <v>147.1</v>
      </c>
      <c r="J236" s="23">
        <v>100.9</v>
      </c>
      <c r="K236" s="23" t="s">
        <v>19</v>
      </c>
    </row>
    <row r="237" spans="6:11" ht="17.05" customHeight="1">
      <c r="F237" s="25" t="s">
        <v>97</v>
      </c>
      <c r="G237" s="23">
        <v>112.3</v>
      </c>
      <c r="H237" s="23">
        <v>107.1</v>
      </c>
      <c r="I237" s="23">
        <v>115.4</v>
      </c>
      <c r="J237" s="23">
        <v>98.4</v>
      </c>
      <c r="K237" s="23">
        <v>111.7</v>
      </c>
    </row>
    <row r="238" spans="6:11" ht="17.05" customHeight="1">
      <c r="F238" s="25" t="s">
        <v>96</v>
      </c>
      <c r="G238" s="23">
        <v>95.8</v>
      </c>
      <c r="H238" s="23">
        <v>85.9</v>
      </c>
      <c r="I238" s="23">
        <v>75.2</v>
      </c>
      <c r="J238" s="23">
        <v>87.3</v>
      </c>
      <c r="K238" s="23">
        <v>78.5</v>
      </c>
    </row>
    <row r="239" spans="6:11" ht="17.05" customHeight="1">
      <c r="F239" s="25" t="s">
        <v>95</v>
      </c>
      <c r="G239" s="23">
        <v>97.6</v>
      </c>
      <c r="H239" s="23" t="s">
        <v>19</v>
      </c>
      <c r="I239" s="23">
        <v>86.1</v>
      </c>
      <c r="J239" s="23" t="s">
        <v>19</v>
      </c>
      <c r="K239" s="23" t="s">
        <v>19</v>
      </c>
    </row>
    <row r="240" spans="6:11" ht="17.05" customHeight="1">
      <c r="F240" s="25" t="s">
        <v>82</v>
      </c>
      <c r="G240" s="23" t="s">
        <v>19</v>
      </c>
      <c r="H240" s="23" t="s">
        <v>19</v>
      </c>
      <c r="I240" s="23" t="s">
        <v>19</v>
      </c>
      <c r="J240" s="23" t="s">
        <v>19</v>
      </c>
      <c r="K240" s="23" t="s">
        <v>19</v>
      </c>
    </row>
    <row r="241" spans="6:11" ht="17.05" customHeight="1">
      <c r="F241" s="28" t="s">
        <v>94</v>
      </c>
      <c r="G241" s="26" t="s">
        <v>16</v>
      </c>
      <c r="H241" s="26" t="s">
        <v>16</v>
      </c>
      <c r="I241" s="26" t="s">
        <v>16</v>
      </c>
      <c r="J241" s="26" t="s">
        <v>16</v>
      </c>
      <c r="K241" s="26" t="s">
        <v>16</v>
      </c>
    </row>
    <row r="242" spans="6:11" ht="17.05" customHeight="1">
      <c r="F242" s="25" t="s">
        <v>15</v>
      </c>
      <c r="G242" s="23">
        <v>82</v>
      </c>
      <c r="H242" s="23">
        <v>80.8</v>
      </c>
      <c r="I242" s="23">
        <v>61.6</v>
      </c>
      <c r="J242" s="23">
        <v>83.3</v>
      </c>
      <c r="K242" s="23">
        <v>63</v>
      </c>
    </row>
    <row r="243" spans="6:11" ht="17.05" customHeight="1">
      <c r="F243" s="25" t="s">
        <v>14</v>
      </c>
      <c r="G243" s="23">
        <v>89.4</v>
      </c>
      <c r="H243" s="23">
        <v>81.3</v>
      </c>
      <c r="I243" s="23">
        <v>66.900000000000006</v>
      </c>
      <c r="J243" s="23">
        <v>80.400000000000006</v>
      </c>
      <c r="K243" s="23">
        <v>67.599999999999994</v>
      </c>
    </row>
    <row r="244" spans="6:11" ht="17.05" customHeight="1">
      <c r="F244" s="28" t="s">
        <v>93</v>
      </c>
      <c r="G244" s="26" t="s">
        <v>16</v>
      </c>
      <c r="H244" s="26" t="s">
        <v>16</v>
      </c>
      <c r="I244" s="26" t="s">
        <v>16</v>
      </c>
      <c r="J244" s="26" t="s">
        <v>16</v>
      </c>
      <c r="K244" s="26" t="s">
        <v>16</v>
      </c>
    </row>
    <row r="245" spans="6:11" ht="17.05" customHeight="1">
      <c r="F245" s="25" t="s">
        <v>92</v>
      </c>
      <c r="G245" s="23">
        <v>92.3</v>
      </c>
      <c r="H245" s="23">
        <v>92.8</v>
      </c>
      <c r="I245" s="23">
        <v>71.400000000000006</v>
      </c>
      <c r="J245" s="23">
        <v>86.1</v>
      </c>
      <c r="K245" s="23">
        <v>77.8</v>
      </c>
    </row>
    <row r="246" spans="6:11" ht="17.05" customHeight="1">
      <c r="F246" s="25" t="s">
        <v>91</v>
      </c>
      <c r="G246" s="23">
        <v>74.900000000000006</v>
      </c>
      <c r="H246" s="23">
        <v>58.6</v>
      </c>
      <c r="I246" s="23">
        <v>63.6</v>
      </c>
      <c r="J246" s="23">
        <v>64.7</v>
      </c>
      <c r="K246" s="23">
        <v>45.1</v>
      </c>
    </row>
    <row r="247" spans="6:11" ht="17.05" customHeight="1">
      <c r="F247" s="25" t="s">
        <v>90</v>
      </c>
      <c r="G247" s="23">
        <v>99.6</v>
      </c>
      <c r="H247" s="23">
        <v>85.8</v>
      </c>
      <c r="I247" s="23">
        <v>89.1</v>
      </c>
      <c r="J247" s="23">
        <v>96.3</v>
      </c>
      <c r="K247" s="23">
        <v>113.7</v>
      </c>
    </row>
    <row r="248" spans="6:11" ht="17.05" customHeight="1">
      <c r="F248" s="28" t="s">
        <v>89</v>
      </c>
      <c r="G248" s="26" t="s">
        <v>16</v>
      </c>
      <c r="H248" s="26" t="s">
        <v>16</v>
      </c>
      <c r="I248" s="26" t="s">
        <v>16</v>
      </c>
      <c r="J248" s="26" t="s">
        <v>16</v>
      </c>
      <c r="K248" s="26" t="s">
        <v>16</v>
      </c>
    </row>
    <row r="249" spans="6:11" ht="17.05" customHeight="1">
      <c r="F249" s="25" t="s">
        <v>88</v>
      </c>
      <c r="G249" s="23">
        <v>99.1</v>
      </c>
      <c r="H249" s="23">
        <v>90.6</v>
      </c>
      <c r="I249" s="23">
        <v>78.5</v>
      </c>
      <c r="J249" s="23">
        <v>92.3</v>
      </c>
      <c r="K249" s="23">
        <v>71.7</v>
      </c>
    </row>
    <row r="250" spans="6:11" ht="17.05" customHeight="1">
      <c r="F250" s="25" t="s">
        <v>87</v>
      </c>
      <c r="G250" s="23">
        <v>90.7</v>
      </c>
      <c r="H250" s="23">
        <v>83.5</v>
      </c>
      <c r="I250" s="23">
        <v>70.5</v>
      </c>
      <c r="J250" s="23">
        <v>80.099999999999994</v>
      </c>
      <c r="K250" s="23">
        <v>81.900000000000006</v>
      </c>
    </row>
    <row r="251" spans="6:11" ht="17.05" customHeight="1">
      <c r="F251" s="25" t="s">
        <v>86</v>
      </c>
      <c r="G251" s="23">
        <v>100.6</v>
      </c>
      <c r="H251" s="23">
        <v>95.3</v>
      </c>
      <c r="I251" s="23">
        <v>85.2</v>
      </c>
      <c r="J251" s="23">
        <v>89.1</v>
      </c>
      <c r="K251" s="23">
        <v>79.7</v>
      </c>
    </row>
    <row r="252" spans="6:11" ht="17.05" customHeight="1">
      <c r="F252" s="25" t="s">
        <v>85</v>
      </c>
      <c r="G252" s="23">
        <v>105.9</v>
      </c>
      <c r="H252" s="23">
        <v>90.1</v>
      </c>
      <c r="I252" s="23">
        <v>71</v>
      </c>
      <c r="J252" s="23">
        <v>86.2</v>
      </c>
      <c r="K252" s="23">
        <v>98.8</v>
      </c>
    </row>
    <row r="253" spans="6:11" ht="17.05" customHeight="1">
      <c r="F253" s="25" t="s">
        <v>84</v>
      </c>
      <c r="G253" s="23">
        <v>103.2</v>
      </c>
      <c r="H253" s="23">
        <v>94.4</v>
      </c>
      <c r="I253" s="23">
        <v>86</v>
      </c>
      <c r="J253" s="23">
        <v>91.6</v>
      </c>
      <c r="K253" s="23">
        <v>87.9</v>
      </c>
    </row>
    <row r="254" spans="6:11" ht="17.05" customHeight="1">
      <c r="F254" s="25" t="s">
        <v>83</v>
      </c>
      <c r="G254" s="23">
        <v>113.6</v>
      </c>
      <c r="H254" s="23">
        <v>104.7</v>
      </c>
      <c r="I254" s="23">
        <v>92.9</v>
      </c>
      <c r="J254" s="23">
        <v>109.3</v>
      </c>
      <c r="K254" s="23">
        <v>87.5</v>
      </c>
    </row>
    <row r="255" spans="6:11" ht="17.05" customHeight="1">
      <c r="F255" s="25" t="s">
        <v>82</v>
      </c>
      <c r="G255" s="23" t="s">
        <v>19</v>
      </c>
      <c r="H255" s="23" t="s">
        <v>19</v>
      </c>
      <c r="I255" s="23" t="s">
        <v>19</v>
      </c>
      <c r="J255" s="23" t="s">
        <v>19</v>
      </c>
      <c r="K255" s="23" t="s">
        <v>19</v>
      </c>
    </row>
    <row r="256" spans="6:11" ht="17.05" customHeight="1">
      <c r="F256" s="28" t="s">
        <v>81</v>
      </c>
      <c r="G256" s="26" t="s">
        <v>16</v>
      </c>
      <c r="H256" s="26" t="s">
        <v>16</v>
      </c>
      <c r="I256" s="26" t="s">
        <v>16</v>
      </c>
      <c r="J256" s="26" t="s">
        <v>16</v>
      </c>
      <c r="K256" s="26" t="s">
        <v>16</v>
      </c>
    </row>
    <row r="257" spans="6:11" ht="17.05" customHeight="1">
      <c r="F257" s="25" t="s">
        <v>80</v>
      </c>
      <c r="G257" s="23">
        <v>92.4</v>
      </c>
      <c r="H257" s="23">
        <v>88.1</v>
      </c>
      <c r="I257" s="23">
        <v>77.7</v>
      </c>
      <c r="J257" s="23">
        <v>85</v>
      </c>
      <c r="K257" s="23">
        <v>86.2</v>
      </c>
    </row>
    <row r="258" spans="6:11" ht="17.05" customHeight="1">
      <c r="F258" s="30" t="s">
        <v>79</v>
      </c>
      <c r="G258" s="23">
        <v>126.3</v>
      </c>
      <c r="H258" s="23">
        <v>122.2</v>
      </c>
      <c r="I258" s="23">
        <v>129.6</v>
      </c>
      <c r="J258" s="23">
        <v>120.7</v>
      </c>
      <c r="K258" s="23">
        <v>122.8</v>
      </c>
    </row>
    <row r="259" spans="6:11" ht="17.05" customHeight="1">
      <c r="F259" s="30" t="s">
        <v>78</v>
      </c>
      <c r="G259" s="23">
        <v>118</v>
      </c>
      <c r="H259" s="23">
        <v>114.7</v>
      </c>
      <c r="I259" s="23">
        <v>120.2</v>
      </c>
      <c r="J259" s="23">
        <v>103.2</v>
      </c>
      <c r="K259" s="23">
        <v>129.30000000000001</v>
      </c>
    </row>
    <row r="260" spans="6:11" ht="17.05" customHeight="1">
      <c r="F260" s="30" t="s">
        <v>77</v>
      </c>
      <c r="G260" s="23">
        <v>125</v>
      </c>
      <c r="H260" s="23">
        <v>129.4</v>
      </c>
      <c r="I260" s="23">
        <v>134.1</v>
      </c>
      <c r="J260" s="23">
        <v>111.3</v>
      </c>
      <c r="K260" s="23" t="s">
        <v>19</v>
      </c>
    </row>
    <row r="261" spans="6:11" ht="17.05" customHeight="1">
      <c r="F261" s="30" t="s">
        <v>76</v>
      </c>
      <c r="G261" s="23">
        <v>127.6</v>
      </c>
      <c r="H261" s="23">
        <v>107.5</v>
      </c>
      <c r="I261" s="23">
        <v>110.6</v>
      </c>
      <c r="J261" s="23">
        <v>100.7</v>
      </c>
      <c r="K261" s="23">
        <v>125</v>
      </c>
    </row>
    <row r="262" spans="6:11" ht="17.05" customHeight="1">
      <c r="F262" s="30" t="s">
        <v>75</v>
      </c>
      <c r="G262" s="23">
        <v>89</v>
      </c>
      <c r="H262" s="23">
        <v>82.5</v>
      </c>
      <c r="I262" s="23">
        <v>71</v>
      </c>
      <c r="J262" s="23">
        <v>78.3</v>
      </c>
      <c r="K262" s="23">
        <v>87.6</v>
      </c>
    </row>
    <row r="263" spans="6:11" ht="17.05" customHeight="1">
      <c r="F263" s="30" t="s">
        <v>74</v>
      </c>
      <c r="G263" s="23">
        <v>102.5</v>
      </c>
      <c r="H263" s="23">
        <v>91.3</v>
      </c>
      <c r="I263" s="23">
        <v>85.5</v>
      </c>
      <c r="J263" s="23">
        <v>91.7</v>
      </c>
      <c r="K263" s="23">
        <v>100</v>
      </c>
    </row>
    <row r="264" spans="6:11" ht="17.05" customHeight="1">
      <c r="F264" s="25" t="s">
        <v>73</v>
      </c>
      <c r="G264" s="23">
        <v>45.4</v>
      </c>
      <c r="H264" s="23">
        <v>36.799999999999997</v>
      </c>
      <c r="I264" s="23">
        <v>27.3</v>
      </c>
      <c r="J264" s="23">
        <v>28.2</v>
      </c>
      <c r="K264" s="23">
        <v>52.2</v>
      </c>
    </row>
    <row r="265" spans="6:11" ht="17.05" customHeight="1">
      <c r="F265" s="28" t="s">
        <v>72</v>
      </c>
      <c r="G265" s="26" t="s">
        <v>16</v>
      </c>
      <c r="H265" s="26" t="s">
        <v>16</v>
      </c>
      <c r="I265" s="26" t="s">
        <v>16</v>
      </c>
      <c r="J265" s="26" t="s">
        <v>16</v>
      </c>
      <c r="K265" s="26" t="s">
        <v>16</v>
      </c>
    </row>
    <row r="266" spans="6:11" ht="17.05" customHeight="1">
      <c r="F266" s="25" t="s">
        <v>71</v>
      </c>
      <c r="G266" s="23">
        <v>91.7</v>
      </c>
      <c r="H266" s="23">
        <v>85.8</v>
      </c>
      <c r="I266" s="23">
        <v>71.900000000000006</v>
      </c>
      <c r="J266" s="23">
        <v>82</v>
      </c>
      <c r="K266" s="23">
        <v>83.1</v>
      </c>
    </row>
    <row r="267" spans="6:11" ht="17.05" customHeight="1">
      <c r="F267" s="30" t="s">
        <v>70</v>
      </c>
      <c r="G267" s="23">
        <v>92.2</v>
      </c>
      <c r="H267" s="23">
        <v>85.6</v>
      </c>
      <c r="I267" s="23">
        <v>72.2</v>
      </c>
      <c r="J267" s="23">
        <v>82.2</v>
      </c>
      <c r="K267" s="23">
        <v>84</v>
      </c>
    </row>
    <row r="268" spans="6:11" ht="17.05" customHeight="1">
      <c r="F268" s="30" t="s">
        <v>69</v>
      </c>
      <c r="G268" s="23">
        <v>102.4</v>
      </c>
      <c r="H268" s="23">
        <v>97.3</v>
      </c>
      <c r="I268" s="23">
        <v>80.900000000000006</v>
      </c>
      <c r="J268" s="23">
        <v>89.9</v>
      </c>
      <c r="K268" s="23">
        <v>77.5</v>
      </c>
    </row>
    <row r="269" spans="6:11" ht="17.05" customHeight="1">
      <c r="F269" s="29" t="s">
        <v>68</v>
      </c>
      <c r="G269" s="23">
        <v>92.9</v>
      </c>
      <c r="H269" s="23">
        <v>84.5</v>
      </c>
      <c r="I269" s="23">
        <v>75.2</v>
      </c>
      <c r="J269" s="23">
        <v>82.6</v>
      </c>
      <c r="K269" s="23">
        <v>81.3</v>
      </c>
    </row>
    <row r="270" spans="6:11" ht="17.05" customHeight="1">
      <c r="F270" s="29" t="s">
        <v>67</v>
      </c>
      <c r="G270" s="23">
        <v>96.1</v>
      </c>
      <c r="H270" s="23">
        <v>89.5</v>
      </c>
      <c r="I270" s="23">
        <v>77.8</v>
      </c>
      <c r="J270" s="23">
        <v>85.8</v>
      </c>
      <c r="K270" s="23">
        <v>84.3</v>
      </c>
    </row>
    <row r="271" spans="6:11" ht="17.05" customHeight="1">
      <c r="F271" s="29" t="s">
        <v>66</v>
      </c>
      <c r="G271" s="23">
        <v>96.5</v>
      </c>
      <c r="H271" s="23">
        <v>89.2</v>
      </c>
      <c r="I271" s="23">
        <v>73.099999999999994</v>
      </c>
      <c r="J271" s="23">
        <v>81.7</v>
      </c>
      <c r="K271" s="23">
        <v>78.400000000000006</v>
      </c>
    </row>
    <row r="272" spans="6:11" ht="17.05" customHeight="1">
      <c r="F272" s="29" t="s">
        <v>65</v>
      </c>
      <c r="G272" s="23">
        <v>84.2</v>
      </c>
      <c r="H272" s="23">
        <v>79.2</v>
      </c>
      <c r="I272" s="23">
        <v>69.8</v>
      </c>
      <c r="J272" s="23">
        <v>80.099999999999994</v>
      </c>
      <c r="K272" s="23">
        <v>87.8</v>
      </c>
    </row>
    <row r="273" spans="6:11" ht="17.05" customHeight="1">
      <c r="F273" s="29" t="s">
        <v>64</v>
      </c>
      <c r="G273" s="23">
        <v>92.2</v>
      </c>
      <c r="H273" s="23">
        <v>86.2</v>
      </c>
      <c r="I273" s="23">
        <v>65.900000000000006</v>
      </c>
      <c r="J273" s="23">
        <v>84.1</v>
      </c>
      <c r="K273" s="23">
        <v>87.2</v>
      </c>
    </row>
    <row r="274" spans="6:11" ht="17.05" customHeight="1">
      <c r="F274" s="29" t="s">
        <v>63</v>
      </c>
      <c r="G274" s="23">
        <v>92.5</v>
      </c>
      <c r="H274" s="23">
        <v>86.7</v>
      </c>
      <c r="I274" s="23">
        <v>72.900000000000006</v>
      </c>
      <c r="J274" s="23">
        <v>80.5</v>
      </c>
      <c r="K274" s="23">
        <v>84.2</v>
      </c>
    </row>
    <row r="275" spans="6:11" ht="17.05" customHeight="1">
      <c r="F275" s="28" t="s">
        <v>62</v>
      </c>
      <c r="G275" s="26" t="s">
        <v>16</v>
      </c>
      <c r="H275" s="26" t="s">
        <v>16</v>
      </c>
      <c r="I275" s="26" t="s">
        <v>16</v>
      </c>
      <c r="J275" s="26" t="s">
        <v>16</v>
      </c>
      <c r="K275" s="26" t="s">
        <v>16</v>
      </c>
    </row>
    <row r="276" spans="6:11" ht="17.05" customHeight="1">
      <c r="F276" s="25" t="s">
        <v>52</v>
      </c>
      <c r="G276" s="23">
        <v>42.6</v>
      </c>
      <c r="H276" s="23">
        <v>41</v>
      </c>
      <c r="I276" s="23">
        <v>32</v>
      </c>
      <c r="J276" s="23">
        <v>26.6</v>
      </c>
      <c r="K276" s="23">
        <v>47.6</v>
      </c>
    </row>
    <row r="277" spans="6:11" ht="17.05" customHeight="1">
      <c r="F277" s="25" t="s">
        <v>57</v>
      </c>
      <c r="G277" s="23">
        <v>73.400000000000006</v>
      </c>
      <c r="H277" s="23">
        <v>80.8</v>
      </c>
      <c r="I277" s="23">
        <v>60.6</v>
      </c>
      <c r="J277" s="23">
        <v>82.8</v>
      </c>
      <c r="K277" s="23">
        <v>90.7</v>
      </c>
    </row>
    <row r="278" spans="6:11" ht="17.05" customHeight="1">
      <c r="F278" s="25" t="s">
        <v>49</v>
      </c>
      <c r="G278" s="23">
        <v>86.6</v>
      </c>
      <c r="H278" s="23">
        <v>81.599999999999994</v>
      </c>
      <c r="I278" s="23">
        <v>50.3</v>
      </c>
      <c r="J278" s="23">
        <v>81</v>
      </c>
      <c r="K278" s="23">
        <v>82.6</v>
      </c>
    </row>
    <row r="279" spans="6:11" ht="17.05" customHeight="1">
      <c r="F279" s="25" t="s">
        <v>48</v>
      </c>
      <c r="G279" s="23">
        <v>87.6</v>
      </c>
      <c r="H279" s="23">
        <v>63.6</v>
      </c>
      <c r="I279" s="23">
        <v>56.9</v>
      </c>
      <c r="J279" s="23">
        <v>65.099999999999994</v>
      </c>
      <c r="K279" s="23">
        <v>86.9</v>
      </c>
    </row>
    <row r="280" spans="6:11" ht="17.05" customHeight="1">
      <c r="F280" s="25" t="s">
        <v>47</v>
      </c>
      <c r="G280" s="23">
        <v>95.4</v>
      </c>
      <c r="H280" s="23">
        <v>82.1</v>
      </c>
      <c r="I280" s="23">
        <v>74.400000000000006</v>
      </c>
      <c r="J280" s="23">
        <v>84.8</v>
      </c>
      <c r="K280" s="23">
        <v>56.4</v>
      </c>
    </row>
    <row r="281" spans="6:11" ht="17.05" customHeight="1">
      <c r="F281" s="25" t="s">
        <v>46</v>
      </c>
      <c r="G281" s="23">
        <v>88.8</v>
      </c>
      <c r="H281" s="23">
        <v>68.3</v>
      </c>
      <c r="I281" s="23">
        <v>83.1</v>
      </c>
      <c r="J281" s="23">
        <v>69.900000000000006</v>
      </c>
      <c r="K281" s="23" t="s">
        <v>19</v>
      </c>
    </row>
    <row r="282" spans="6:11" ht="17.05" customHeight="1">
      <c r="F282" s="25" t="s">
        <v>60</v>
      </c>
      <c r="G282" s="23">
        <v>102.4</v>
      </c>
      <c r="H282" s="23">
        <v>103.5</v>
      </c>
      <c r="I282" s="23">
        <v>87.5</v>
      </c>
      <c r="J282" s="23">
        <v>80.7</v>
      </c>
      <c r="K282" s="23">
        <v>87.9</v>
      </c>
    </row>
    <row r="283" spans="6:11" ht="17.05" customHeight="1">
      <c r="F283" s="25" t="s">
        <v>59</v>
      </c>
      <c r="G283" s="23">
        <v>112.7</v>
      </c>
      <c r="H283" s="23">
        <v>107.6</v>
      </c>
      <c r="I283" s="23">
        <v>115.3</v>
      </c>
      <c r="J283" s="23">
        <v>105.2</v>
      </c>
      <c r="K283" s="23">
        <v>106.1</v>
      </c>
    </row>
    <row r="284" spans="6:11" ht="17.05" customHeight="1">
      <c r="F284" s="28" t="s">
        <v>61</v>
      </c>
      <c r="G284" s="26" t="s">
        <v>16</v>
      </c>
      <c r="H284" s="26" t="s">
        <v>16</v>
      </c>
      <c r="I284" s="26" t="s">
        <v>16</v>
      </c>
      <c r="J284" s="26" t="s">
        <v>16</v>
      </c>
      <c r="K284" s="26" t="s">
        <v>16</v>
      </c>
    </row>
    <row r="285" spans="6:11" ht="17.05" customHeight="1">
      <c r="F285" s="25" t="s">
        <v>52</v>
      </c>
      <c r="G285" s="23">
        <v>67</v>
      </c>
      <c r="H285" s="23">
        <v>71.599999999999994</v>
      </c>
      <c r="I285" s="23">
        <v>50</v>
      </c>
      <c r="J285" s="23">
        <v>53.3</v>
      </c>
      <c r="K285" s="23">
        <v>76.900000000000006</v>
      </c>
    </row>
    <row r="286" spans="6:11" ht="17.05" customHeight="1">
      <c r="F286" s="25" t="s">
        <v>57</v>
      </c>
      <c r="G286" s="23">
        <v>76.2</v>
      </c>
      <c r="H286" s="23">
        <v>68.2</v>
      </c>
      <c r="I286" s="23">
        <v>55.5</v>
      </c>
      <c r="J286" s="23">
        <v>83.4</v>
      </c>
      <c r="K286" s="23">
        <v>77.8</v>
      </c>
    </row>
    <row r="287" spans="6:11" ht="17.05" customHeight="1">
      <c r="F287" s="25" t="s">
        <v>49</v>
      </c>
      <c r="G287" s="23">
        <v>94.9</v>
      </c>
      <c r="H287" s="23">
        <v>95</v>
      </c>
      <c r="I287" s="23">
        <v>56.7</v>
      </c>
      <c r="J287" s="23">
        <v>72.7</v>
      </c>
      <c r="K287" s="23" t="s">
        <v>19</v>
      </c>
    </row>
    <row r="288" spans="6:11" ht="17.05" customHeight="1">
      <c r="F288" s="25" t="s">
        <v>48</v>
      </c>
      <c r="G288" s="23">
        <v>88.4</v>
      </c>
      <c r="H288" s="23">
        <v>87.3</v>
      </c>
      <c r="I288" s="23">
        <v>96.9</v>
      </c>
      <c r="J288" s="23">
        <v>64.5</v>
      </c>
      <c r="K288" s="23" t="s">
        <v>19</v>
      </c>
    </row>
    <row r="289" spans="6:11" ht="17.05" customHeight="1">
      <c r="F289" s="25" t="s">
        <v>47</v>
      </c>
      <c r="G289" s="23">
        <v>110</v>
      </c>
      <c r="H289" s="23">
        <v>86.6</v>
      </c>
      <c r="I289" s="23">
        <v>95.8</v>
      </c>
      <c r="J289" s="23">
        <v>72.7</v>
      </c>
      <c r="K289" s="23">
        <v>68.099999999999994</v>
      </c>
    </row>
    <row r="290" spans="6:11" ht="17.05" customHeight="1">
      <c r="F290" s="25" t="s">
        <v>46</v>
      </c>
      <c r="G290" s="23">
        <v>100.3</v>
      </c>
      <c r="H290" s="23">
        <v>83.5</v>
      </c>
      <c r="I290" s="23">
        <v>109.1</v>
      </c>
      <c r="J290" s="23">
        <v>111.8</v>
      </c>
      <c r="K290" s="23" t="s">
        <v>19</v>
      </c>
    </row>
    <row r="291" spans="6:11" ht="17.05" customHeight="1">
      <c r="F291" s="25" t="s">
        <v>60</v>
      </c>
      <c r="G291" s="23">
        <v>94.4</v>
      </c>
      <c r="H291" s="23">
        <v>108.9</v>
      </c>
      <c r="I291" s="23">
        <v>94.4</v>
      </c>
      <c r="J291" s="23">
        <v>91.7</v>
      </c>
      <c r="K291" s="23">
        <v>116.7</v>
      </c>
    </row>
    <row r="292" spans="6:11" ht="17.05" customHeight="1">
      <c r="F292" s="25" t="s">
        <v>59</v>
      </c>
      <c r="G292" s="23">
        <v>120.9</v>
      </c>
      <c r="H292" s="23">
        <v>93.9</v>
      </c>
      <c r="I292" s="23">
        <v>102.2</v>
      </c>
      <c r="J292" s="23">
        <v>123.1</v>
      </c>
      <c r="K292" s="23" t="s">
        <v>19</v>
      </c>
    </row>
    <row r="293" spans="6:11" ht="17.05" customHeight="1">
      <c r="F293" s="28" t="s">
        <v>58</v>
      </c>
      <c r="G293" s="26" t="s">
        <v>16</v>
      </c>
      <c r="H293" s="26" t="s">
        <v>16</v>
      </c>
      <c r="I293" s="26" t="s">
        <v>16</v>
      </c>
      <c r="J293" s="26" t="s">
        <v>16</v>
      </c>
      <c r="K293" s="26" t="s">
        <v>16</v>
      </c>
    </row>
    <row r="294" spans="6:11" ht="17.05" customHeight="1">
      <c r="F294" s="25" t="s">
        <v>52</v>
      </c>
      <c r="G294" s="23">
        <v>70.5</v>
      </c>
      <c r="H294" s="23">
        <v>67.5</v>
      </c>
      <c r="I294" s="23">
        <v>49.7</v>
      </c>
      <c r="J294" s="23">
        <v>57.5</v>
      </c>
      <c r="K294" s="23">
        <v>71.7</v>
      </c>
    </row>
    <row r="295" spans="6:11" ht="17.05" customHeight="1">
      <c r="F295" s="25" t="s">
        <v>57</v>
      </c>
      <c r="G295" s="23">
        <v>84.8</v>
      </c>
      <c r="H295" s="23">
        <v>80.8</v>
      </c>
      <c r="I295" s="23">
        <v>65.8</v>
      </c>
      <c r="J295" s="23">
        <v>77.900000000000006</v>
      </c>
      <c r="K295" s="23">
        <v>79.2</v>
      </c>
    </row>
    <row r="296" spans="6:11" ht="17.05" customHeight="1">
      <c r="F296" s="25" t="s">
        <v>49</v>
      </c>
      <c r="G296" s="23">
        <v>99.1</v>
      </c>
      <c r="H296" s="23">
        <v>84.9</v>
      </c>
      <c r="I296" s="23">
        <v>89.7</v>
      </c>
      <c r="J296" s="23">
        <v>83.8</v>
      </c>
      <c r="K296" s="23" t="s">
        <v>19</v>
      </c>
    </row>
    <row r="297" spans="6:11" ht="17.05" customHeight="1">
      <c r="F297" s="25" t="s">
        <v>48</v>
      </c>
      <c r="G297" s="23">
        <v>128.80000000000001</v>
      </c>
      <c r="H297" s="23">
        <v>97.5</v>
      </c>
      <c r="I297" s="23">
        <v>82.2</v>
      </c>
      <c r="J297" s="23">
        <v>85.6</v>
      </c>
      <c r="K297" s="23" t="s">
        <v>19</v>
      </c>
    </row>
    <row r="298" spans="6:11" ht="17.05" customHeight="1">
      <c r="F298" s="25" t="s">
        <v>47</v>
      </c>
      <c r="G298" s="23">
        <v>105.9</v>
      </c>
      <c r="H298" s="23">
        <v>107</v>
      </c>
      <c r="I298" s="23">
        <v>70.900000000000006</v>
      </c>
      <c r="J298" s="23">
        <v>132.19999999999999</v>
      </c>
      <c r="K298" s="23" t="s">
        <v>19</v>
      </c>
    </row>
    <row r="299" spans="6:11" ht="17.05" customHeight="1">
      <c r="F299" s="25" t="s">
        <v>56</v>
      </c>
      <c r="G299" s="23">
        <v>143.80000000000001</v>
      </c>
      <c r="H299" s="23">
        <v>139.4</v>
      </c>
      <c r="I299" s="23">
        <v>156.4</v>
      </c>
      <c r="J299" s="23">
        <v>140.19999999999999</v>
      </c>
      <c r="K299" s="23">
        <v>140.19999999999999</v>
      </c>
    </row>
    <row r="300" spans="6:11" ht="17.05" customHeight="1">
      <c r="F300" s="28" t="s">
        <v>55</v>
      </c>
      <c r="G300" s="26" t="s">
        <v>16</v>
      </c>
      <c r="H300" s="26" t="s">
        <v>16</v>
      </c>
      <c r="I300" s="26" t="s">
        <v>16</v>
      </c>
      <c r="J300" s="26" t="s">
        <v>16</v>
      </c>
      <c r="K300" s="26" t="s">
        <v>16</v>
      </c>
    </row>
    <row r="301" spans="6:11" ht="17.05" customHeight="1">
      <c r="F301" s="25" t="s">
        <v>52</v>
      </c>
      <c r="G301" s="23">
        <v>70.5</v>
      </c>
      <c r="H301" s="23">
        <v>69.900000000000006</v>
      </c>
      <c r="I301" s="23">
        <v>55.9</v>
      </c>
      <c r="J301" s="23">
        <v>62.3</v>
      </c>
      <c r="K301" s="23">
        <v>70.599999999999994</v>
      </c>
    </row>
    <row r="302" spans="6:11" ht="17.05" customHeight="1">
      <c r="F302" s="25" t="s">
        <v>51</v>
      </c>
      <c r="G302" s="23">
        <v>79.2</v>
      </c>
      <c r="H302" s="23">
        <v>71.599999999999994</v>
      </c>
      <c r="I302" s="23">
        <v>51.8</v>
      </c>
      <c r="J302" s="23">
        <v>65</v>
      </c>
      <c r="K302" s="23">
        <v>76.400000000000006</v>
      </c>
    </row>
    <row r="303" spans="6:11" ht="17.05" customHeight="1">
      <c r="F303" s="25" t="s">
        <v>50</v>
      </c>
      <c r="G303" s="23">
        <v>86.4</v>
      </c>
      <c r="H303" s="23">
        <v>72.8</v>
      </c>
      <c r="I303" s="23">
        <v>67.3</v>
      </c>
      <c r="J303" s="23">
        <v>79.900000000000006</v>
      </c>
      <c r="K303" s="23">
        <v>71.2</v>
      </c>
    </row>
    <row r="304" spans="6:11" ht="17.05" customHeight="1">
      <c r="F304" s="25" t="s">
        <v>49</v>
      </c>
      <c r="G304" s="23">
        <v>90</v>
      </c>
      <c r="H304" s="23">
        <v>96.4</v>
      </c>
      <c r="I304" s="23">
        <v>77.8</v>
      </c>
      <c r="J304" s="23">
        <v>70.900000000000006</v>
      </c>
      <c r="K304" s="23" t="s">
        <v>19</v>
      </c>
    </row>
    <row r="305" spans="6:11" ht="17.05" customHeight="1">
      <c r="F305" s="25" t="s">
        <v>54</v>
      </c>
      <c r="G305" s="23">
        <v>126.3</v>
      </c>
      <c r="H305" s="23">
        <v>111.9</v>
      </c>
      <c r="I305" s="23">
        <v>124.9</v>
      </c>
      <c r="J305" s="23">
        <v>109.9</v>
      </c>
      <c r="K305" s="23">
        <v>99</v>
      </c>
    </row>
    <row r="306" spans="6:11" ht="17.05" customHeight="1">
      <c r="F306" s="28" t="s">
        <v>53</v>
      </c>
      <c r="G306" s="26" t="s">
        <v>16</v>
      </c>
      <c r="H306" s="26" t="s">
        <v>16</v>
      </c>
      <c r="I306" s="26" t="s">
        <v>16</v>
      </c>
      <c r="J306" s="26" t="s">
        <v>16</v>
      </c>
      <c r="K306" s="26" t="s">
        <v>16</v>
      </c>
    </row>
    <row r="307" spans="6:11" ht="17.05" customHeight="1">
      <c r="F307" s="25" t="s">
        <v>52</v>
      </c>
      <c r="G307" s="23">
        <v>58.7</v>
      </c>
      <c r="H307" s="23">
        <v>52.8</v>
      </c>
      <c r="I307" s="23">
        <v>31.9</v>
      </c>
      <c r="J307" s="23">
        <v>39.4</v>
      </c>
      <c r="K307" s="23">
        <v>63.7</v>
      </c>
    </row>
    <row r="308" spans="6:11" ht="17.05" customHeight="1">
      <c r="F308" s="25" t="s">
        <v>51</v>
      </c>
      <c r="G308" s="23">
        <v>80.8</v>
      </c>
      <c r="H308" s="23">
        <v>64.5</v>
      </c>
      <c r="I308" s="23">
        <v>54.4</v>
      </c>
      <c r="J308" s="23">
        <v>66.400000000000006</v>
      </c>
      <c r="K308" s="23">
        <v>95.3</v>
      </c>
    </row>
    <row r="309" spans="6:11" ht="17.05" customHeight="1">
      <c r="F309" s="25" t="s">
        <v>50</v>
      </c>
      <c r="G309" s="23">
        <v>84.9</v>
      </c>
      <c r="H309" s="23">
        <v>78.7</v>
      </c>
      <c r="I309" s="23">
        <v>70</v>
      </c>
      <c r="J309" s="23">
        <v>77.8</v>
      </c>
      <c r="K309" s="23">
        <v>67.8</v>
      </c>
    </row>
    <row r="310" spans="6:11" ht="17.05" customHeight="1">
      <c r="F310" s="25" t="s">
        <v>49</v>
      </c>
      <c r="G310" s="23">
        <v>98.8</v>
      </c>
      <c r="H310" s="23">
        <v>89.3</v>
      </c>
      <c r="I310" s="23">
        <v>93.5</v>
      </c>
      <c r="J310" s="23">
        <v>103.8</v>
      </c>
      <c r="K310" s="23" t="s">
        <v>19</v>
      </c>
    </row>
    <row r="311" spans="6:11" ht="17.05" customHeight="1">
      <c r="F311" s="25" t="s">
        <v>48</v>
      </c>
      <c r="G311" s="23">
        <v>100.5</v>
      </c>
      <c r="H311" s="23">
        <v>107.2</v>
      </c>
      <c r="I311" s="23">
        <v>89.2</v>
      </c>
      <c r="J311" s="23">
        <v>86.2</v>
      </c>
      <c r="K311" s="23" t="s">
        <v>19</v>
      </c>
    </row>
    <row r="312" spans="6:11" ht="17.05" customHeight="1">
      <c r="F312" s="25" t="s">
        <v>47</v>
      </c>
      <c r="G312" s="23">
        <v>89</v>
      </c>
      <c r="H312" s="23">
        <v>87.3</v>
      </c>
      <c r="I312" s="23">
        <v>91.3</v>
      </c>
      <c r="J312" s="23">
        <v>88.5</v>
      </c>
      <c r="K312" s="23" t="s">
        <v>19</v>
      </c>
    </row>
    <row r="313" spans="6:11" ht="17.05" customHeight="1">
      <c r="F313" s="25" t="s">
        <v>46</v>
      </c>
      <c r="G313" s="23">
        <v>103.5</v>
      </c>
      <c r="H313" s="23">
        <v>103.8</v>
      </c>
      <c r="I313" s="23">
        <v>89.6</v>
      </c>
      <c r="J313" s="23">
        <v>86.6</v>
      </c>
      <c r="K313" s="23" t="s">
        <v>19</v>
      </c>
    </row>
    <row r="314" spans="6:11" ht="17.05" customHeight="1">
      <c r="F314" s="25" t="s">
        <v>45</v>
      </c>
      <c r="G314" s="23">
        <v>147</v>
      </c>
      <c r="H314" s="23">
        <v>125.8</v>
      </c>
      <c r="I314" s="23">
        <v>129.69999999999999</v>
      </c>
      <c r="J314" s="23">
        <v>126.1</v>
      </c>
      <c r="K314" s="23">
        <v>117.6</v>
      </c>
    </row>
    <row r="315" spans="6:11" ht="17.05" customHeight="1">
      <c r="F315" s="28" t="s">
        <v>44</v>
      </c>
      <c r="G315" s="26" t="s">
        <v>16</v>
      </c>
      <c r="H315" s="26" t="s">
        <v>16</v>
      </c>
      <c r="I315" s="26" t="s">
        <v>16</v>
      </c>
      <c r="J315" s="26" t="s">
        <v>16</v>
      </c>
      <c r="K315" s="26" t="s">
        <v>16</v>
      </c>
    </row>
    <row r="316" spans="6:11" ht="17.05" customHeight="1">
      <c r="F316" s="25" t="s">
        <v>43</v>
      </c>
      <c r="G316" s="23">
        <v>121.6</v>
      </c>
      <c r="H316" s="23">
        <v>100.5</v>
      </c>
      <c r="I316" s="23">
        <v>120.3</v>
      </c>
      <c r="J316" s="23">
        <v>111.2</v>
      </c>
      <c r="K316" s="23">
        <v>121.4</v>
      </c>
    </row>
    <row r="317" spans="6:11" ht="17.05" customHeight="1">
      <c r="F317" s="25" t="s">
        <v>42</v>
      </c>
      <c r="G317" s="23">
        <v>133.30000000000001</v>
      </c>
      <c r="H317" s="23">
        <v>125.1</v>
      </c>
      <c r="I317" s="23">
        <v>107.7</v>
      </c>
      <c r="J317" s="23">
        <v>117.3</v>
      </c>
      <c r="K317" s="23">
        <v>108.4</v>
      </c>
    </row>
    <row r="318" spans="6:11" ht="17.05" customHeight="1">
      <c r="F318" s="25" t="s">
        <v>41</v>
      </c>
      <c r="G318" s="23">
        <v>111.3</v>
      </c>
      <c r="H318" s="23">
        <v>101.6</v>
      </c>
      <c r="I318" s="23">
        <v>126.3</v>
      </c>
      <c r="J318" s="23">
        <v>95</v>
      </c>
      <c r="K318" s="23">
        <v>121.8</v>
      </c>
    </row>
    <row r="319" spans="6:11" ht="17.05" customHeight="1">
      <c r="F319" s="25" t="s">
        <v>40</v>
      </c>
      <c r="G319" s="23">
        <v>113.4</v>
      </c>
      <c r="H319" s="23">
        <v>109.6</v>
      </c>
      <c r="I319" s="23">
        <v>117.9</v>
      </c>
      <c r="J319" s="23">
        <v>101.6</v>
      </c>
      <c r="K319" s="23">
        <v>131.69999999999999</v>
      </c>
    </row>
    <row r="320" spans="6:11" ht="17.05" customHeight="1">
      <c r="F320" s="25" t="s">
        <v>39</v>
      </c>
      <c r="G320" s="23">
        <v>92.8</v>
      </c>
      <c r="H320" s="23">
        <v>77.8</v>
      </c>
      <c r="I320" s="23">
        <v>77</v>
      </c>
      <c r="J320" s="23">
        <v>80.099999999999994</v>
      </c>
      <c r="K320" s="23">
        <v>89.2</v>
      </c>
    </row>
    <row r="321" spans="6:11" ht="17.05" customHeight="1">
      <c r="F321" s="28" t="s">
        <v>38</v>
      </c>
      <c r="G321" s="26" t="s">
        <v>16</v>
      </c>
      <c r="H321" s="26" t="s">
        <v>16</v>
      </c>
      <c r="I321" s="26" t="s">
        <v>16</v>
      </c>
      <c r="J321" s="26" t="s">
        <v>16</v>
      </c>
      <c r="K321" s="26" t="s">
        <v>16</v>
      </c>
    </row>
    <row r="322" spans="6:11" ht="17.05" customHeight="1">
      <c r="F322" s="25" t="s">
        <v>37</v>
      </c>
      <c r="G322" s="23">
        <v>136.69999999999999</v>
      </c>
      <c r="H322" s="23">
        <v>109.3</v>
      </c>
      <c r="I322" s="23">
        <v>130.30000000000001</v>
      </c>
      <c r="J322" s="23">
        <v>110.5</v>
      </c>
      <c r="K322" s="23">
        <v>108.1</v>
      </c>
    </row>
    <row r="323" spans="6:11" ht="17.05" customHeight="1">
      <c r="F323" s="25" t="s">
        <v>36</v>
      </c>
      <c r="G323" s="23">
        <v>105.1</v>
      </c>
      <c r="H323" s="23">
        <v>89.5</v>
      </c>
      <c r="I323" s="23">
        <v>86.9</v>
      </c>
      <c r="J323" s="23">
        <v>92.9</v>
      </c>
      <c r="K323" s="23">
        <v>109.3</v>
      </c>
    </row>
    <row r="324" spans="6:11" ht="17.05" customHeight="1">
      <c r="F324" s="25" t="s">
        <v>35</v>
      </c>
      <c r="G324" s="23">
        <v>92.4</v>
      </c>
      <c r="H324" s="23">
        <v>86.4</v>
      </c>
      <c r="I324" s="23">
        <v>98.2</v>
      </c>
      <c r="J324" s="23">
        <v>76.900000000000006</v>
      </c>
      <c r="K324" s="23" t="s">
        <v>19</v>
      </c>
    </row>
    <row r="325" spans="6:11" ht="17.05" customHeight="1">
      <c r="F325" s="28" t="s">
        <v>34</v>
      </c>
      <c r="G325" s="26" t="s">
        <v>16</v>
      </c>
      <c r="H325" s="26" t="s">
        <v>16</v>
      </c>
      <c r="I325" s="26" t="s">
        <v>16</v>
      </c>
      <c r="J325" s="26" t="s">
        <v>16</v>
      </c>
      <c r="K325" s="26" t="s">
        <v>16</v>
      </c>
    </row>
    <row r="326" spans="6:11" ht="17.05" customHeight="1">
      <c r="F326" s="25" t="s">
        <v>33</v>
      </c>
      <c r="G326" s="23">
        <v>105.5</v>
      </c>
      <c r="H326" s="23">
        <v>102.2</v>
      </c>
      <c r="I326" s="23">
        <v>95.3</v>
      </c>
      <c r="J326" s="23">
        <v>106</v>
      </c>
      <c r="K326" s="23">
        <v>81.599999999999994</v>
      </c>
    </row>
    <row r="327" spans="6:11" ht="17.05" customHeight="1">
      <c r="F327" s="25" t="s">
        <v>32</v>
      </c>
      <c r="G327" s="23">
        <v>95.9</v>
      </c>
      <c r="H327" s="23">
        <v>90</v>
      </c>
      <c r="I327" s="23">
        <v>76.599999999999994</v>
      </c>
      <c r="J327" s="23">
        <v>85.2</v>
      </c>
      <c r="K327" s="23">
        <v>85</v>
      </c>
    </row>
    <row r="328" spans="6:11" ht="17.05" customHeight="1">
      <c r="F328" s="25" t="s">
        <v>31</v>
      </c>
      <c r="G328" s="23">
        <v>107.1</v>
      </c>
      <c r="H328" s="23">
        <v>95.9</v>
      </c>
      <c r="I328" s="23">
        <v>99.9</v>
      </c>
      <c r="J328" s="23">
        <v>93.4</v>
      </c>
      <c r="K328" s="23">
        <v>92.1</v>
      </c>
    </row>
    <row r="329" spans="6:11" ht="17.05" customHeight="1">
      <c r="F329" s="28" t="s">
        <v>30</v>
      </c>
      <c r="G329" s="26" t="s">
        <v>16</v>
      </c>
      <c r="H329" s="26" t="s">
        <v>16</v>
      </c>
      <c r="I329" s="26" t="s">
        <v>16</v>
      </c>
      <c r="J329" s="26" t="s">
        <v>16</v>
      </c>
      <c r="K329" s="26" t="s">
        <v>16</v>
      </c>
    </row>
    <row r="330" spans="6:11" ht="17.05" customHeight="1">
      <c r="F330" s="25" t="s">
        <v>29</v>
      </c>
      <c r="G330" s="23">
        <v>90.9</v>
      </c>
      <c r="H330" s="23">
        <v>83.4</v>
      </c>
      <c r="I330" s="23">
        <v>78</v>
      </c>
      <c r="J330" s="23">
        <v>89</v>
      </c>
      <c r="K330" s="23">
        <v>94.6</v>
      </c>
    </row>
    <row r="331" spans="6:11" ht="17.05" customHeight="1">
      <c r="F331" s="25" t="s">
        <v>28</v>
      </c>
      <c r="G331" s="23">
        <v>100.1</v>
      </c>
      <c r="H331" s="23">
        <v>87.1</v>
      </c>
      <c r="I331" s="23">
        <v>69.5</v>
      </c>
      <c r="J331" s="23">
        <v>85.9</v>
      </c>
      <c r="K331" s="23">
        <v>88.4</v>
      </c>
    </row>
    <row r="332" spans="6:11" ht="17.05" customHeight="1">
      <c r="F332" s="25" t="s">
        <v>27</v>
      </c>
      <c r="G332" s="23">
        <v>111.1</v>
      </c>
      <c r="H332" s="23">
        <v>107.5</v>
      </c>
      <c r="I332" s="23">
        <v>89</v>
      </c>
      <c r="J332" s="23">
        <v>94.1</v>
      </c>
      <c r="K332" s="23">
        <v>108.2</v>
      </c>
    </row>
    <row r="333" spans="6:11" ht="17.05" customHeight="1">
      <c r="F333" s="25" t="s">
        <v>26</v>
      </c>
      <c r="G333" s="23">
        <v>102.4</v>
      </c>
      <c r="H333" s="23">
        <v>99.8</v>
      </c>
      <c r="I333" s="23">
        <v>84.1</v>
      </c>
      <c r="J333" s="23">
        <v>84.8</v>
      </c>
      <c r="K333" s="23">
        <v>100</v>
      </c>
    </row>
    <row r="334" spans="6:11" ht="17.05" customHeight="1">
      <c r="F334" s="25" t="s">
        <v>25</v>
      </c>
      <c r="G334" s="23">
        <v>100.3</v>
      </c>
      <c r="H334" s="23">
        <v>93.4</v>
      </c>
      <c r="I334" s="23">
        <v>64.3</v>
      </c>
      <c r="J334" s="23">
        <v>93</v>
      </c>
      <c r="K334" s="23">
        <v>83.6</v>
      </c>
    </row>
    <row r="335" spans="6:11" ht="17.05" customHeight="1">
      <c r="F335" s="25" t="s">
        <v>24</v>
      </c>
      <c r="G335" s="23">
        <v>107.5</v>
      </c>
      <c r="H335" s="23">
        <v>93.3</v>
      </c>
      <c r="I335" s="23">
        <v>82.7</v>
      </c>
      <c r="J335" s="23">
        <v>89.4</v>
      </c>
      <c r="K335" s="23">
        <v>101</v>
      </c>
    </row>
    <row r="336" spans="6:11" ht="17.05" customHeight="1">
      <c r="F336" s="25" t="s">
        <v>23</v>
      </c>
      <c r="G336" s="23">
        <v>102.4</v>
      </c>
      <c r="H336" s="23">
        <v>94.9</v>
      </c>
      <c r="I336" s="23">
        <v>74.599999999999994</v>
      </c>
      <c r="J336" s="23">
        <v>99.6</v>
      </c>
      <c r="K336" s="23">
        <v>91.5</v>
      </c>
    </row>
    <row r="337" spans="6:11" ht="17.05" customHeight="1">
      <c r="F337" s="25" t="s">
        <v>22</v>
      </c>
      <c r="G337" s="23">
        <v>117.7</v>
      </c>
      <c r="H337" s="23">
        <v>110.5</v>
      </c>
      <c r="I337" s="23">
        <v>122.4</v>
      </c>
      <c r="J337" s="23">
        <v>89.8</v>
      </c>
      <c r="K337" s="23">
        <v>95.8</v>
      </c>
    </row>
    <row r="338" spans="6:11" ht="17.05" customHeight="1">
      <c r="F338" s="25" t="s">
        <v>21</v>
      </c>
      <c r="G338" s="23">
        <v>112.1</v>
      </c>
      <c r="H338" s="23">
        <v>89.2</v>
      </c>
      <c r="I338" s="23">
        <v>108.2</v>
      </c>
      <c r="J338" s="23">
        <v>88.7</v>
      </c>
      <c r="K338" s="23">
        <v>92.1</v>
      </c>
    </row>
    <row r="339" spans="6:11" ht="17.05" customHeight="1">
      <c r="F339" s="25" t="s">
        <v>20</v>
      </c>
      <c r="G339" s="23">
        <v>91.5</v>
      </c>
      <c r="H339" s="23">
        <v>97.8</v>
      </c>
      <c r="I339" s="23">
        <v>66.400000000000006</v>
      </c>
      <c r="J339" s="23">
        <v>83</v>
      </c>
      <c r="K339" s="23" t="s">
        <v>19</v>
      </c>
    </row>
    <row r="340" spans="6:11" ht="17.05" customHeight="1">
      <c r="F340" s="25" t="s">
        <v>18</v>
      </c>
      <c r="G340" s="23">
        <v>114</v>
      </c>
      <c r="H340" s="23">
        <v>89.4</v>
      </c>
      <c r="I340" s="23">
        <v>90.3</v>
      </c>
      <c r="J340" s="23">
        <v>87.8</v>
      </c>
      <c r="K340" s="23">
        <v>111.2</v>
      </c>
    </row>
    <row r="341" spans="6:11" ht="17.05" customHeight="1">
      <c r="F341" s="28" t="s">
        <v>17</v>
      </c>
      <c r="G341" s="26" t="s">
        <v>16</v>
      </c>
      <c r="H341" s="26" t="s">
        <v>16</v>
      </c>
      <c r="I341" s="26" t="s">
        <v>16</v>
      </c>
      <c r="J341" s="26" t="s">
        <v>16</v>
      </c>
      <c r="K341" s="26" t="s">
        <v>16</v>
      </c>
    </row>
    <row r="342" spans="6:11" ht="17.05" customHeight="1">
      <c r="F342" s="25" t="s">
        <v>15</v>
      </c>
      <c r="G342" s="23">
        <v>85.4</v>
      </c>
      <c r="H342" s="23">
        <v>77.900000000000006</v>
      </c>
      <c r="I342" s="23">
        <v>67.8</v>
      </c>
      <c r="J342" s="23">
        <v>79</v>
      </c>
      <c r="K342" s="23">
        <v>76.400000000000006</v>
      </c>
    </row>
    <row r="343" spans="6:11" ht="17.05" customHeight="1">
      <c r="F343" s="25" t="s">
        <v>14</v>
      </c>
      <c r="G343" s="23">
        <v>88</v>
      </c>
      <c r="H343" s="23">
        <v>77.900000000000006</v>
      </c>
      <c r="I343" s="23">
        <v>67.900000000000006</v>
      </c>
      <c r="J343" s="23">
        <v>77.3</v>
      </c>
      <c r="K343" s="23">
        <v>78.400000000000006</v>
      </c>
    </row>
    <row r="344" spans="6:11" ht="17.05" customHeight="1">
      <c r="F344" s="25" t="s">
        <v>13</v>
      </c>
      <c r="G344" s="23">
        <v>88.1</v>
      </c>
      <c r="H344" s="23">
        <v>80.900000000000006</v>
      </c>
      <c r="I344" s="23">
        <v>69.400000000000006</v>
      </c>
      <c r="J344" s="23">
        <v>78.8</v>
      </c>
      <c r="K344" s="23">
        <v>80.8</v>
      </c>
    </row>
    <row r="345" spans="6:11" ht="17.05" customHeight="1" thickBot="1">
      <c r="F345" s="22"/>
      <c r="G345" s="21"/>
      <c r="H345" s="21"/>
      <c r="I345" s="21"/>
      <c r="J345" s="21"/>
      <c r="K345" s="20"/>
    </row>
    <row r="346" spans="6:11" ht="409.6">
      <c r="F346" s="19" t="s">
        <v>12</v>
      </c>
      <c r="G346" s="19"/>
      <c r="H346" s="19"/>
      <c r="I346" s="19"/>
      <c r="J346" s="19"/>
      <c r="K346" s="19"/>
    </row>
  </sheetData>
  <mergeCells count="14">
    <mergeCell ref="F35:K35"/>
    <mergeCell ref="G6:K6"/>
    <mergeCell ref="AC6:AI6"/>
    <mergeCell ref="AB4:AI4"/>
    <mergeCell ref="AC5:AI5"/>
    <mergeCell ref="M2:Z2"/>
    <mergeCell ref="AB2:AM2"/>
    <mergeCell ref="B14:C14"/>
    <mergeCell ref="B15:C15"/>
    <mergeCell ref="B16:C16"/>
    <mergeCell ref="B13:C13"/>
    <mergeCell ref="B2:D2"/>
    <mergeCell ref="B8:B10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F8E3-9F17-6B4C-AB69-BC15F7269D18}">
  <dimension ref="B1:E19"/>
  <sheetViews>
    <sheetView workbookViewId="0">
      <selection activeCell="K28" sqref="K28"/>
    </sheetView>
  </sheetViews>
  <sheetFormatPr defaultColWidth="10.796875" defaultRowHeight="15.6"/>
  <cols>
    <col min="2" max="2" width="27" bestFit="1" customWidth="1"/>
  </cols>
  <sheetData>
    <row r="1" spans="2:5">
      <c r="B1" t="s">
        <v>450</v>
      </c>
      <c r="C1">
        <v>0</v>
      </c>
    </row>
    <row r="2" spans="2:5">
      <c r="C2">
        <v>0</v>
      </c>
    </row>
    <row r="3" spans="2:5">
      <c r="C3">
        <v>0</v>
      </c>
    </row>
    <row r="4" spans="2:5">
      <c r="B4" t="s">
        <v>426</v>
      </c>
      <c r="C4">
        <v>0</v>
      </c>
      <c r="E4" t="s">
        <v>430</v>
      </c>
    </row>
    <row r="5" spans="2:5">
      <c r="B5" t="s">
        <v>427</v>
      </c>
      <c r="C5">
        <v>0</v>
      </c>
      <c r="E5" t="s">
        <v>431</v>
      </c>
    </row>
    <row r="6" spans="2:5">
      <c r="B6" t="s">
        <v>428</v>
      </c>
      <c r="C6">
        <v>0</v>
      </c>
      <c r="E6" t="s">
        <v>432</v>
      </c>
    </row>
    <row r="7" spans="2:5">
      <c r="B7" t="s">
        <v>429</v>
      </c>
      <c r="C7">
        <v>0</v>
      </c>
    </row>
    <row r="8" spans="2:5">
      <c r="C8">
        <v>0</v>
      </c>
    </row>
    <row r="9" spans="2:5">
      <c r="C9">
        <v>0</v>
      </c>
    </row>
    <row r="10" spans="2:5">
      <c r="C10">
        <v>0</v>
      </c>
    </row>
    <row r="11" spans="2:5">
      <c r="C11">
        <v>0</v>
      </c>
    </row>
    <row r="12" spans="2:5">
      <c r="C12">
        <v>0</v>
      </c>
    </row>
    <row r="13" spans="2:5">
      <c r="C13">
        <v>0</v>
      </c>
    </row>
    <row r="14" spans="2:5">
      <c r="C14">
        <v>0</v>
      </c>
    </row>
    <row r="15" spans="2:5">
      <c r="C15">
        <v>0</v>
      </c>
    </row>
    <row r="16" spans="2:5">
      <c r="C16">
        <v>0</v>
      </c>
    </row>
    <row r="17" spans="3:3">
      <c r="C17">
        <v>0</v>
      </c>
    </row>
    <row r="18" spans="3:3">
      <c r="C18">
        <v>0</v>
      </c>
    </row>
    <row r="19" spans="3:3">
      <c r="C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Instruction-Summary-Assumptions</vt:lpstr>
      <vt:lpstr>Instruction-Summary-Assumpt (2)</vt:lpstr>
      <vt:lpstr>Calculator</vt:lpstr>
      <vt:lpstr>Calculator (2)</vt:lpstr>
      <vt:lpstr>Calculator (3)</vt:lpstr>
      <vt:lpstr>Operational Calcs &amp; Raw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McDade</dc:creator>
  <cp:lastModifiedBy>celefante</cp:lastModifiedBy>
  <dcterms:created xsi:type="dcterms:W3CDTF">2019-10-01T19:10:50Z</dcterms:created>
  <dcterms:modified xsi:type="dcterms:W3CDTF">2020-10-29T17:59:15Z</dcterms:modified>
</cp:coreProperties>
</file>